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ROLADORIA\Desktop\"/>
    </mc:Choice>
  </mc:AlternateContent>
  <xr:revisionPtr revIDLastSave="0" documentId="8_{9D9E3790-D5A9-4948-AD49-086038A00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9" r:id="rId1"/>
    <sheet name="CRONOGRAMA" sheetId="10" r:id="rId2"/>
    <sheet name="BDI" sheetId="11" r:id="rId3"/>
  </sheets>
  <definedNames>
    <definedName name="_xlnm.Print_Area" localSheetId="0">ORÇAMENTO!$A$1:$S$76</definedName>
    <definedName name="_xlnm.Print_Titles" localSheetId="0">ORÇAMENTO!$1:$8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9" l="1"/>
  <c r="J20" i="9"/>
  <c r="J60" i="9"/>
  <c r="S59" i="9"/>
  <c r="F40" i="9"/>
  <c r="F37" i="9"/>
  <c r="J38" i="9"/>
  <c r="M38" i="9" s="1"/>
  <c r="J39" i="9"/>
  <c r="J40" i="9"/>
  <c r="P40" i="9" s="1"/>
  <c r="J37" i="9"/>
  <c r="P37" i="9" s="1"/>
  <c r="I38" i="9"/>
  <c r="I39" i="9"/>
  <c r="I40" i="9"/>
  <c r="I37" i="9"/>
  <c r="N37" i="9"/>
  <c r="R40" i="9"/>
  <c r="Q40" i="9" s="1"/>
  <c r="N40" i="9"/>
  <c r="K40" i="9"/>
  <c r="R39" i="9"/>
  <c r="Q39" i="9"/>
  <c r="P39" i="9"/>
  <c r="N39" i="9"/>
  <c r="M39" i="9"/>
  <c r="K39" i="9"/>
  <c r="R38" i="9"/>
  <c r="Q38" i="9"/>
  <c r="N38" i="9"/>
  <c r="K38" i="9"/>
  <c r="R37" i="9"/>
  <c r="Q37" i="9"/>
  <c r="K37" i="9"/>
  <c r="F21" i="9"/>
  <c r="I21" i="9"/>
  <c r="J21" i="9" s="1"/>
  <c r="K21" i="9"/>
  <c r="N21" i="9"/>
  <c r="R21" i="9"/>
  <c r="Q21" i="9" s="1"/>
  <c r="R16" i="9"/>
  <c r="Q16" i="9" s="1"/>
  <c r="R17" i="9"/>
  <c r="Q17" i="9" s="1"/>
  <c r="R18" i="9"/>
  <c r="Q18" i="9" s="1"/>
  <c r="R19" i="9"/>
  <c r="R15" i="9"/>
  <c r="J54" i="9"/>
  <c r="M54" i="9" s="1"/>
  <c r="K56" i="9"/>
  <c r="M56" i="9"/>
  <c r="N56" i="9"/>
  <c r="P56" i="9"/>
  <c r="R56" i="9"/>
  <c r="Q56" i="9" s="1"/>
  <c r="K50" i="9"/>
  <c r="N50" i="9"/>
  <c r="R50" i="9"/>
  <c r="Q50" i="9" s="1"/>
  <c r="K51" i="9"/>
  <c r="N51" i="9"/>
  <c r="R51" i="9"/>
  <c r="Q51" i="9" s="1"/>
  <c r="K52" i="9"/>
  <c r="N52" i="9"/>
  <c r="R52" i="9"/>
  <c r="Q52" i="9" s="1"/>
  <c r="K53" i="9"/>
  <c r="N53" i="9"/>
  <c r="R53" i="9"/>
  <c r="Q53" i="9" s="1"/>
  <c r="K55" i="9"/>
  <c r="M55" i="9"/>
  <c r="N55" i="9"/>
  <c r="P55" i="9"/>
  <c r="R55" i="9"/>
  <c r="Q55" i="9" s="1"/>
  <c r="K57" i="9"/>
  <c r="M57" i="9"/>
  <c r="N57" i="9"/>
  <c r="P57" i="9"/>
  <c r="R57" i="9"/>
  <c r="Q57" i="9" s="1"/>
  <c r="K58" i="9"/>
  <c r="M58" i="9"/>
  <c r="N58" i="9"/>
  <c r="P58" i="9"/>
  <c r="R58" i="9"/>
  <c r="Q58" i="9" s="1"/>
  <c r="J50" i="9"/>
  <c r="M50" i="9" s="1"/>
  <c r="J51" i="9"/>
  <c r="M51" i="9" s="1"/>
  <c r="J52" i="9"/>
  <c r="M52" i="9" s="1"/>
  <c r="J53" i="9"/>
  <c r="P53" i="9" s="1"/>
  <c r="J49" i="9"/>
  <c r="P49" i="9" s="1"/>
  <c r="J43" i="9"/>
  <c r="K35" i="9"/>
  <c r="M35" i="9"/>
  <c r="N35" i="9"/>
  <c r="P35" i="9"/>
  <c r="R35" i="9"/>
  <c r="Q35" i="9" s="1"/>
  <c r="K16" i="9"/>
  <c r="M16" i="9"/>
  <c r="N16" i="9"/>
  <c r="P16" i="9"/>
  <c r="K17" i="9"/>
  <c r="M17" i="9"/>
  <c r="N17" i="9"/>
  <c r="P17" i="9"/>
  <c r="K18" i="9"/>
  <c r="M18" i="9"/>
  <c r="N18" i="9"/>
  <c r="P18" i="9"/>
  <c r="N19" i="9"/>
  <c r="K19" i="9"/>
  <c r="M19" i="9"/>
  <c r="P19" i="9"/>
  <c r="K11" i="9"/>
  <c r="M11" i="9"/>
  <c r="N11" i="9"/>
  <c r="P11" i="9"/>
  <c r="R11" i="9"/>
  <c r="Q11" i="9" s="1"/>
  <c r="K12" i="9"/>
  <c r="M12" i="9"/>
  <c r="N12" i="9"/>
  <c r="P12" i="9"/>
  <c r="R12" i="9"/>
  <c r="Q12" i="9" s="1"/>
  <c r="Q43" i="9"/>
  <c r="P15" i="9"/>
  <c r="P25" i="9"/>
  <c r="P26" i="9"/>
  <c r="P28" i="9"/>
  <c r="P29" i="9"/>
  <c r="P32" i="9"/>
  <c r="P33" i="9"/>
  <c r="P34" i="9"/>
  <c r="P46" i="9"/>
  <c r="P47" i="9"/>
  <c r="P10" i="9"/>
  <c r="N28" i="9"/>
  <c r="N43" i="9"/>
  <c r="N10" i="9"/>
  <c r="M15" i="9"/>
  <c r="M25" i="9"/>
  <c r="M26" i="9"/>
  <c r="M27" i="9"/>
  <c r="M28" i="9"/>
  <c r="M29" i="9"/>
  <c r="M32" i="9"/>
  <c r="M33" i="9"/>
  <c r="M34" i="9"/>
  <c r="M46" i="9"/>
  <c r="M47" i="9"/>
  <c r="M48" i="9"/>
  <c r="M10" i="9"/>
  <c r="K28" i="9"/>
  <c r="K43" i="9"/>
  <c r="K10" i="9"/>
  <c r="R49" i="9"/>
  <c r="R47" i="9"/>
  <c r="R46" i="9"/>
  <c r="R34" i="9"/>
  <c r="R33" i="9"/>
  <c r="R32" i="9"/>
  <c r="R29" i="9"/>
  <c r="R28" i="9"/>
  <c r="Q28" i="9" s="1"/>
  <c r="R26" i="9"/>
  <c r="R25" i="9"/>
  <c r="R10" i="9"/>
  <c r="Q10" i="9" s="1"/>
  <c r="S5" i="9"/>
  <c r="M40" i="9" l="1"/>
  <c r="M37" i="9"/>
  <c r="S37" i="9" s="1"/>
  <c r="P38" i="9"/>
  <c r="P36" i="9" s="1"/>
  <c r="J36" i="9"/>
  <c r="S40" i="9"/>
  <c r="S39" i="9"/>
  <c r="M36" i="9"/>
  <c r="M31" i="9" s="1"/>
  <c r="P54" i="9"/>
  <c r="S11" i="9"/>
  <c r="P27" i="9"/>
  <c r="P21" i="9"/>
  <c r="P20" i="9" s="1"/>
  <c r="P14" i="9" s="1"/>
  <c r="M21" i="9"/>
  <c r="M20" i="9" s="1"/>
  <c r="M14" i="9" s="1"/>
  <c r="M9" i="9"/>
  <c r="S35" i="9"/>
  <c r="S55" i="9"/>
  <c r="P45" i="9"/>
  <c r="P23" i="9"/>
  <c r="S56" i="9"/>
  <c r="S16" i="9"/>
  <c r="P51" i="9"/>
  <c r="S51" i="9" s="1"/>
  <c r="S54" i="9"/>
  <c r="S12" i="9"/>
  <c r="S57" i="9"/>
  <c r="M53" i="9"/>
  <c r="P52" i="9"/>
  <c r="S52" i="9" s="1"/>
  <c r="M49" i="9"/>
  <c r="P50" i="9"/>
  <c r="S58" i="9"/>
  <c r="S18" i="9"/>
  <c r="S17" i="9"/>
  <c r="S19" i="9"/>
  <c r="Q19" i="9"/>
  <c r="P9" i="9"/>
  <c r="M23" i="9"/>
  <c r="S15" i="9"/>
  <c r="S10" i="9"/>
  <c r="M43" i="9"/>
  <c r="M42" i="9" s="1"/>
  <c r="J42" i="9"/>
  <c r="J59" i="9" s="1"/>
  <c r="P43" i="9"/>
  <c r="P42" i="9" s="1"/>
  <c r="S38" i="9" l="1"/>
  <c r="S36" i="9" s="1"/>
  <c r="P31" i="9"/>
  <c r="M45" i="9"/>
  <c r="S21" i="9"/>
  <c r="S20" i="9" s="1"/>
  <c r="S9" i="9"/>
  <c r="S53" i="9"/>
  <c r="S50" i="9"/>
  <c r="P48" i="9"/>
  <c r="S48" i="9" s="1"/>
  <c r="S14" i="9"/>
  <c r="S43" i="9"/>
  <c r="B10" i="11"/>
  <c r="B8" i="11"/>
  <c r="E9" i="11"/>
  <c r="F24" i="11"/>
  <c r="F23" i="11"/>
  <c r="F27" i="11" s="1"/>
  <c r="C22" i="11"/>
  <c r="D22" i="11" s="1"/>
  <c r="K71" i="9" l="1"/>
  <c r="B16" i="10"/>
  <c r="B15" i="10"/>
  <c r="B14" i="10"/>
  <c r="B13" i="10"/>
  <c r="B12" i="10"/>
  <c r="B11" i="10"/>
  <c r="L1" i="10"/>
  <c r="E4" i="10"/>
  <c r="E3" i="10"/>
  <c r="E1" i="10"/>
  <c r="E2" i="10" s="1"/>
  <c r="S69" i="9" l="1"/>
  <c r="S6" i="9" s="1"/>
  <c r="K25" i="9" l="1"/>
  <c r="N25" i="9"/>
  <c r="Q25" i="9"/>
  <c r="K26" i="9"/>
  <c r="N26" i="9"/>
  <c r="Q26" i="9"/>
  <c r="N29" i="9"/>
  <c r="K29" i="9"/>
  <c r="Q29" i="9"/>
  <c r="K32" i="9"/>
  <c r="Q32" i="9"/>
  <c r="N32" i="9"/>
  <c r="N33" i="9"/>
  <c r="K33" i="9"/>
  <c r="Q33" i="9"/>
  <c r="N34" i="9"/>
  <c r="K34" i="9"/>
  <c r="Q34" i="9"/>
  <c r="K46" i="9"/>
  <c r="N46" i="9"/>
  <c r="Q46" i="9"/>
  <c r="N47" i="9"/>
  <c r="K47" i="9"/>
  <c r="Q47" i="9"/>
  <c r="N49" i="9"/>
  <c r="K49" i="9"/>
  <c r="Q49" i="9"/>
  <c r="Q15" i="9"/>
  <c r="K15" i="9"/>
  <c r="N15" i="9"/>
  <c r="S28" i="9"/>
  <c r="S27" i="9" l="1"/>
  <c r="S46" i="9" l="1"/>
  <c r="S47" i="9"/>
  <c r="S33" i="9"/>
  <c r="S26" i="9"/>
  <c r="S42" i="9"/>
  <c r="S49" i="9"/>
  <c r="S32" i="9"/>
  <c r="S34" i="9"/>
  <c r="S25" i="9"/>
  <c r="S23" i="9" s="1"/>
  <c r="S29" i="9"/>
  <c r="G15" i="10"/>
  <c r="G13" i="10"/>
  <c r="G16" i="10"/>
  <c r="G14" i="10"/>
  <c r="G12" i="10"/>
  <c r="S45" i="9" l="1"/>
  <c r="S31" i="9"/>
  <c r="G11" i="10"/>
  <c r="I11" i="10" s="1"/>
  <c r="M13" i="10"/>
  <c r="K13" i="10"/>
  <c r="I13" i="10"/>
  <c r="M16" i="10"/>
  <c r="I16" i="10"/>
  <c r="K16" i="10"/>
  <c r="I12" i="10"/>
  <c r="K12" i="10"/>
  <c r="M12" i="10"/>
  <c r="M15" i="10"/>
  <c r="I15" i="10"/>
  <c r="K15" i="10"/>
  <c r="M14" i="10"/>
  <c r="I14" i="10"/>
  <c r="K14" i="10"/>
  <c r="K11" i="10"/>
  <c r="G18" i="10"/>
  <c r="M11" i="10"/>
  <c r="L8" i="10" l="1"/>
  <c r="J8" i="10"/>
  <c r="H8" i="10"/>
  <c r="I18" i="10"/>
  <c r="I19" i="10" l="1"/>
  <c r="K18" i="10"/>
  <c r="K19" i="10" l="1"/>
  <c r="M18" i="10"/>
  <c r="M19" i="10" s="1"/>
</calcChain>
</file>

<file path=xl/sharedStrings.xml><?xml version="1.0" encoding="utf-8"?>
<sst xmlns="http://schemas.openxmlformats.org/spreadsheetml/2006/main" count="298" uniqueCount="207">
  <si>
    <t>Item</t>
  </si>
  <si>
    <t>Especificações</t>
  </si>
  <si>
    <t>Unid.</t>
  </si>
  <si>
    <t>Quant.</t>
  </si>
  <si>
    <t>1.1</t>
  </si>
  <si>
    <t>1.2</t>
  </si>
  <si>
    <t>3.1</t>
  </si>
  <si>
    <t>3.2</t>
  </si>
  <si>
    <t>4.1</t>
  </si>
  <si>
    <t>5.1</t>
  </si>
  <si>
    <t>Codigo</t>
  </si>
  <si>
    <t>4.2</t>
  </si>
  <si>
    <t>4.3</t>
  </si>
  <si>
    <t>6.1</t>
  </si>
  <si>
    <t>6.2</t>
  </si>
  <si>
    <t>Total do ítem (R$):</t>
  </si>
  <si>
    <t>PLANILHA DE MEDIÇÃO</t>
  </si>
  <si>
    <t>MUNICIPIO DE GUATAMBU</t>
  </si>
  <si>
    <t>Referência</t>
  </si>
  <si>
    <t>SINAPI</t>
  </si>
  <si>
    <t>BDI (%)</t>
  </si>
  <si>
    <t>Responsável Técnico do Município de Guatambu/SC</t>
  </si>
  <si>
    <t>Custo unitário</t>
  </si>
  <si>
    <t>Preço unitário</t>
  </si>
  <si>
    <t>Preço Total</t>
  </si>
  <si>
    <t>Executado</t>
  </si>
  <si>
    <t>%</t>
  </si>
  <si>
    <t xml:space="preserve">Total </t>
  </si>
  <si>
    <t>Medido</t>
  </si>
  <si>
    <t>Acumulado</t>
  </si>
  <si>
    <t>PLANILHA DE ORÇAMENTO</t>
  </si>
  <si>
    <t>MEDIÇÃO 02:</t>
  </si>
  <si>
    <t>% EXECUTADO:</t>
  </si>
  <si>
    <t>TEMPO DE OBRA:</t>
  </si>
  <si>
    <t>DATA DE INÍCIO DA OBRA:</t>
  </si>
  <si>
    <t>PERÍODO DA MEDIÇÃO:</t>
  </si>
  <si>
    <t>DATA DA MEDIÇÃO:</t>
  </si>
  <si>
    <t>TOTAL PAGO:</t>
  </si>
  <si>
    <t>OBRA:</t>
  </si>
  <si>
    <t>ENDEREÇO:</t>
  </si>
  <si>
    <t>ÁREA:</t>
  </si>
  <si>
    <t>REFERÊNCIA:</t>
  </si>
  <si>
    <t>MED. Nº:</t>
  </si>
  <si>
    <t>MEDIÇÃO 03:</t>
  </si>
  <si>
    <t>SERVIÇOS INICIAIS</t>
  </si>
  <si>
    <t>M²</t>
  </si>
  <si>
    <t>DRENAGEM PLUVIAL</t>
  </si>
  <si>
    <t>M³</t>
  </si>
  <si>
    <t xml:space="preserve">M </t>
  </si>
  <si>
    <t>M</t>
  </si>
  <si>
    <t>BDI:</t>
  </si>
  <si>
    <t>LOCAL:</t>
  </si>
  <si>
    <t>REF:</t>
  </si>
  <si>
    <t>DATA BASE:</t>
  </si>
  <si>
    <t>ÁREA TOTAL (m²):</t>
  </si>
  <si>
    <t>CRONOGRAMA FÍSICO - FINANCEIRO</t>
  </si>
  <si>
    <t>MÊS 01</t>
  </si>
  <si>
    <t>MÊS 02</t>
  </si>
  <si>
    <t>MÊS 03</t>
  </si>
  <si>
    <t>ITEM</t>
  </si>
  <si>
    <t>DESCRIÇÃO</t>
  </si>
  <si>
    <t>TOTAL
R$</t>
  </si>
  <si>
    <t>Responsável Técnico(a)</t>
  </si>
  <si>
    <t>Prefeitura Municipal Guatambu/SC</t>
  </si>
  <si>
    <t>ESTADO DE SANTA CATARINA</t>
  </si>
  <si>
    <t>PREFEITURA MUNICIPAL DE GUATAMBU</t>
  </si>
  <si>
    <t>DEPARTAMENTO DE ENGENHARIA</t>
  </si>
  <si>
    <t>DEMONSTRATIVO DA COMPOSIÇÃO DO BDI REFERENCIAL</t>
  </si>
  <si>
    <t>Obras de Edificação - Construção</t>
  </si>
  <si>
    <t>Sobre Serviço</t>
  </si>
  <si>
    <t>Com Desoneração</t>
  </si>
  <si>
    <t>Obras de Edificação - Reforma</t>
  </si>
  <si>
    <t>Sobre Mão de Obra</t>
  </si>
  <si>
    <t>Sem Desoneração</t>
  </si>
  <si>
    <t>Construção de Rodovias</t>
  </si>
  <si>
    <t>GUATAMBU/SC</t>
  </si>
  <si>
    <t>TIPO DE OBRA</t>
  </si>
  <si>
    <t>BASE CÁCULO ISSQN:</t>
  </si>
  <si>
    <t>FOLHA PAG. LEI 12844/13:</t>
  </si>
  <si>
    <t>INTERVALO DE ADMISSIBILIDADE</t>
  </si>
  <si>
    <t>ITEM COMPONENTE BDI</t>
  </si>
  <si>
    <t>MÍNIMO</t>
  </si>
  <si>
    <t>MÉDIO</t>
  </si>
  <si>
    <t>MÁXIMO</t>
  </si>
  <si>
    <t>VALOR PROPOSTO</t>
  </si>
  <si>
    <t>AC</t>
  </si>
  <si>
    <t>Administração Central</t>
  </si>
  <si>
    <t>R</t>
  </si>
  <si>
    <t>Seguro e Garantia</t>
  </si>
  <si>
    <t>S + G</t>
  </si>
  <si>
    <t>Riscos</t>
  </si>
  <si>
    <t>DF</t>
  </si>
  <si>
    <t>Despesas Financeiras</t>
  </si>
  <si>
    <t>L</t>
  </si>
  <si>
    <t>Lucro</t>
  </si>
  <si>
    <t>I</t>
  </si>
  <si>
    <r>
      <rPr>
        <i/>
        <sz val="9"/>
        <color theme="1"/>
        <rFont val="Bodoni"/>
      </rPr>
      <t>ISSQN (Conforme Legislação Municipal</t>
    </r>
    <r>
      <rPr>
        <b/>
        <i/>
        <sz val="9"/>
        <color rgb="FF000000"/>
        <rFont val="Bodoni Bk BT"/>
      </rPr>
      <t>*</t>
    </r>
    <r>
      <rPr>
        <i/>
        <sz val="9"/>
        <color rgb="FF000000"/>
        <rFont val="Bodoni Bk BT"/>
      </rPr>
      <t>)</t>
    </r>
  </si>
  <si>
    <t>PIS</t>
  </si>
  <si>
    <t>COFINS</t>
  </si>
  <si>
    <r>
      <rPr>
        <i/>
        <sz val="9"/>
        <color theme="1"/>
        <rFont val="Bodoni"/>
      </rPr>
      <t>CPRB (Conforme Lei 13161/2015</t>
    </r>
    <r>
      <rPr>
        <b/>
        <i/>
        <sz val="9"/>
        <color theme="1"/>
        <rFont val="Bodoni Bk BT"/>
      </rPr>
      <t>**</t>
    </r>
    <r>
      <rPr>
        <i/>
        <sz val="9"/>
        <color theme="1"/>
        <rFont val="Bodoni Bk BT"/>
      </rPr>
      <t>)</t>
    </r>
  </si>
  <si>
    <t>BDI % (sem desoneração da folha de pagamento) =</t>
  </si>
  <si>
    <t>Esta planilha foi elaborada conforme equação para cálculo do percentual do BDI recomendada pelo relátório do Acórdão TCU - 2369/2011 e TCU - 2622/2013, conforme segue:</t>
  </si>
  <si>
    <r>
      <rPr>
        <b/>
        <i/>
        <sz val="9"/>
        <color rgb="FF000000"/>
        <rFont val="Bodoni Bk BT"/>
      </rPr>
      <t>A.</t>
    </r>
    <r>
      <rPr>
        <i/>
        <sz val="9"/>
        <color rgb="FF000000"/>
        <rFont val="Bodoni Bk BT"/>
      </rPr>
      <t xml:space="preserve"> O </t>
    </r>
    <r>
      <rPr>
        <b/>
        <i/>
        <sz val="9"/>
        <color rgb="FF000000"/>
        <rFont val="Bodoni Bk BT"/>
      </rPr>
      <t>Acórdão nº 2.622/2013 - TCU</t>
    </r>
    <r>
      <rPr>
        <i/>
        <sz val="9"/>
        <color rgb="FF000000"/>
        <rFont val="Bodoni Bk BT"/>
      </rPr>
      <t xml:space="preserve"> versa sobre as faixas de valores dos itens componentes do cálculo do BDI, bem como os valores referenciais de BDI por faixa de valores de obras de edificações.</t>
    </r>
  </si>
  <si>
    <t>Os itens considerados no cálculo do BDI estão contemplados nas tabelas do Acórdão 2.622/2013, e também podem ser verificados no Art. 9º do Decreto nº 7.983, de 8 de abril de 2013, que estabelece regras e critérios para a elaboração do orçamento de referência de obras e serviços de engenharia, contratados e executados com recursos dos orçamentos da União, sendo:
   I - taxa de rateio da administração central;
   II - percentuais de tributos incidentes sobre o preço do serviço, excluídos aqueles de natureza direta e personalística que oneram o contratado;
   III - taxa de risco, seguro e garantia do empreendimento; e
   IV - taxa de lucro.</t>
  </si>
  <si>
    <r>
      <rPr>
        <b/>
        <i/>
        <sz val="9"/>
        <color rgb="FF000000"/>
        <rFont val="Bodoni Bk BT"/>
      </rPr>
      <t>B.</t>
    </r>
    <r>
      <rPr>
        <i/>
        <sz val="9"/>
        <color rgb="FF000000"/>
        <rFont val="Bodoni Bk BT"/>
      </rPr>
      <t xml:space="preserve"> A </t>
    </r>
    <r>
      <rPr>
        <b/>
        <i/>
        <sz val="9"/>
        <color rgb="FF000000"/>
        <rFont val="Bodoni Bk BT"/>
      </rPr>
      <t>equação para o cálculo do BDI</t>
    </r>
    <r>
      <rPr>
        <i/>
        <sz val="9"/>
        <color rgb="FF000000"/>
        <rFont val="Bodoni Bk BT"/>
      </rPr>
      <t xml:space="preserve"> utilizada é a mesma indicada em bibliografias e a proposta pelo relatório que fundamentou o Acórdão nº 2622/2013, ilustrada a seguir:</t>
    </r>
  </si>
  <si>
    <t>Informações sobre a tributação considerada na composição do BDI referencial:</t>
  </si>
  <si>
    <r>
      <rPr>
        <b/>
        <i/>
        <sz val="9"/>
        <color theme="1"/>
        <rFont val="Bodoni Bk BT"/>
      </rPr>
      <t>*</t>
    </r>
    <r>
      <rPr>
        <i/>
        <sz val="9"/>
        <color theme="1"/>
        <rFont val="Bodoni Bk BT"/>
      </rPr>
      <t xml:space="preserve"> Conforme a seção VI, Art. 83 da Legislaçao Municipal (Lei Complementar n. 112 de 29 de Novembro de 2017), a </t>
    </r>
    <r>
      <rPr>
        <b/>
        <i/>
        <sz val="9"/>
        <color theme="1"/>
        <rFont val="Bodoni Bk BT"/>
      </rPr>
      <t>base de cálculo do imposto ISSQN é o preço do serviço</t>
    </r>
    <r>
      <rPr>
        <i/>
        <sz val="9"/>
        <color theme="1"/>
        <rFont val="Bodoni Bk BT"/>
      </rPr>
      <t xml:space="preserve"> em obras de edificação (construções). </t>
    </r>
  </si>
  <si>
    <t xml:space="preserve">Segundo o §1º Entende-se por preço do serviço a receita bruta a ele correspondente sem nehuma dedução, executados os descontos ou abatimentos concedidos independentemente de condição. </t>
  </si>
  <si>
    <t>Conforme o §4º Não se inclui na base de cálculo do imposto o valor dos materiais fornecidos, devidamente comprovado pelo prestador de serviços previstos [...]</t>
  </si>
  <si>
    <t>Para comprovação dos materiais prevista no §4º o prestador de serviço deverá obsevar o indicado no  §5º desta Lei Complementar.</t>
  </si>
  <si>
    <r>
      <rPr>
        <i/>
        <sz val="9"/>
        <color theme="1"/>
        <rFont val="Bodoni"/>
      </rPr>
      <t xml:space="preserve">** A </t>
    </r>
    <r>
      <rPr>
        <b/>
        <i/>
        <sz val="9"/>
        <color theme="1"/>
        <rFont val="Bodoni Bk BT"/>
      </rPr>
      <t>Contribuição Previdenciária sobre a Receita Bruta (CPRB) foi criada</t>
    </r>
    <r>
      <rPr>
        <i/>
        <sz val="9"/>
        <color theme="1"/>
        <rFont val="Bodoni Bk BT"/>
      </rPr>
      <t xml:space="preserve"> pela União </t>
    </r>
    <r>
      <rPr>
        <b/>
        <i/>
        <sz val="9"/>
        <color theme="1"/>
        <rFont val="Bodoni Bk BT"/>
      </rPr>
      <t xml:space="preserve">para desonerar a folha de salários </t>
    </r>
    <r>
      <rPr>
        <i/>
        <sz val="9"/>
        <color theme="1"/>
        <rFont val="Bodoni Bk BT"/>
      </rPr>
      <t>de diversas atividades econômicas em substituição à contribuição previdenciária sobre a folha de pagamentos.</t>
    </r>
  </si>
  <si>
    <t>A partir de 2011 através da Lei 12.546, as empresas passaram a ser contempladas com a política nacional de desoneração da folha de pagamento, substituindo a Contribuição Patronal Previdenciária (CPP) referente aos 20% (vinte por cento) sobre a folha, por uma contribuição de inicialmente 1,50% ou 2,50%, que posteriormente baixou para 1,00% ou 2,00% sobre a receita bruta, conforme segmento da empresa. Em 13 de novembro de 2014, foi criada a Lei n° 13.043 tornando permanente a desoneração da folha.
A lei 13.161/2015, de 31 de agosto de 2015, com vigência a partir de 1º de dezembro de 2015, alterou a alíquota incidente sobre a receita bruta das empresas, no caso da construção civil, de 2,00% para 4,50%, para preços desonerados. Com essa lei, a desoneração passou a ser facultativa, sendo opção da empresa escolher entre a contribuição sobre a receita bruta (CPRB) ou contribuir sobre a folha salarial, optando em cada obra de construção civil por uma das duas contribuições.
Como no processo licitatório não é sabido, de antemão, qual o licitante vencedor e, pelo fato do edital exigir que a empresa tenha sua atividade-fim relacionada com a área da construção civil, objeto da licitação, adotou-se, o SINAPI com desoneração, sendo aplicada, portanto uma CPRB, a fim de remunerar a contratada quanto à tributação sobre a receita bruta, de 4,50%.</t>
  </si>
  <si>
    <t>Prefeito Municipal</t>
  </si>
  <si>
    <t>Município de Guatambu / SC</t>
  </si>
  <si>
    <t>Carimbo e Assinatura</t>
  </si>
  <si>
    <t>UND</t>
  </si>
  <si>
    <t>MEDIÇÃO 01:</t>
  </si>
  <si>
    <t>MEDIÇÃO 04:</t>
  </si>
  <si>
    <t>MEDIÇÃO 05:</t>
  </si>
  <si>
    <t>MEDIÇÃO 06:</t>
  </si>
  <si>
    <t>MEDIÇÃO 07:</t>
  </si>
  <si>
    <t>MEDIÇÃO 08:</t>
  </si>
  <si>
    <t>MEDIÇÃO 09:</t>
  </si>
  <si>
    <t>MEDIÇÃO 10:</t>
  </si>
  <si>
    <t>ROBERTO DE CARLI DE MARTINI</t>
  </si>
  <si>
    <t>Engenheiro Civil - CREA-SC: 196.890-6</t>
  </si>
  <si>
    <t>PAVIMENTAÇÃO ASFÁLTICA NA RUA B - BAIRRO SANTA LUZIA</t>
  </si>
  <si>
    <t>RUA B BAIRRO SANTA LUZIA</t>
  </si>
  <si>
    <t>873,41 M²</t>
  </si>
  <si>
    <t>SINAPI-I</t>
  </si>
  <si>
    <t>PLACA DE OBRA (PARA CONSTRUCAO CIVIL) EM CHAPA GALVANIZADA *N. 22*, ADESIVADA, DE *2,4 X 1,2* M (SEM POSTES PARA FIXACAO)</t>
  </si>
  <si>
    <t>1.3</t>
  </si>
  <si>
    <t>H</t>
  </si>
  <si>
    <t xml:space="preserve">SINAPI </t>
  </si>
  <si>
    <t>ENCARREGADO GERAL COM ENCARGOS COMPLEMENTARES</t>
  </si>
  <si>
    <t>ENGENHEIRO CIVIL DE OBRA PLENO COM ENCARGOS COMPLEMENTARES</t>
  </si>
  <si>
    <t>2.1</t>
  </si>
  <si>
    <t>2.2</t>
  </si>
  <si>
    <t>2.3</t>
  </si>
  <si>
    <t>2.4</t>
  </si>
  <si>
    <t>2.5</t>
  </si>
  <si>
    <t>C22</t>
  </si>
  <si>
    <t>C23</t>
  </si>
  <si>
    <t>ESCAVAÇÃO MECANIZADA DE VALA COM PROFUNDIDADE ATÉ 1,5 M (MÉDIA MONTANTE E JUSANTE/UMA COMPOSIÇÃO POR TRECHO), RETROESCAV. (0,26 M3), LARGURA DE 0,8 M A 1,5 M, EM SOLO DE 1A CATEGORIA, LOCAIS COM BAIXO NÍVEL DE INTERFERÊNCIA. AF_02/2021</t>
  </si>
  <si>
    <t>REATERRO MECANIZADO DE VALA COM RETROESCAVADEIRA (CAPACIDADE DA CAÇAMBA DA RETRO: 0,26 M³/POTÊNCIA: 88 HP), LARGURA 0,8 A 1,5 M, PROFUNDIDADE ATÉ 1,5 M, COM SOLO (SEM SUBSTITUIÇÃO) DE 1ª CATEGORIA, COM COMPACTADOR DE SOLOS DE PERCUSSÃO AF_08/2023</t>
  </si>
  <si>
    <t>CAIXA PARA BOCA DE LOBO EM ALVENARIA COM BLOCOS DE CONCRETO, DIMENSÕES INTERNAS 1,20x1,00x1,40m (BOCA DE LEÃO)</t>
  </si>
  <si>
    <t>REMOÇÃO DA GRELHA E ADEQUAÇÃO DAS BOCAS DE LOBO EXISTENTES</t>
  </si>
  <si>
    <t>TUBO DE CONCRETO PARA REDES COLETORAS DE ÁGUAS PLUVIAIS, DIÂMETRO DE 400 MM, JUNTA RÍGIDA, INSTALADO EM LOCAL COM BAIXO NÍVEL DE INTERFERÊNCIAS - FORNECIMENTO E ASSENTAMENTO. AF_03/2024</t>
  </si>
  <si>
    <t>PAVIMENTAÇÃO ASFÁLTICA</t>
  </si>
  <si>
    <t>3.1.1</t>
  </si>
  <si>
    <t>TERRAPLENAGEM E REGULARIZAÇÃO</t>
  </si>
  <si>
    <t>EXECUÇÃO E COMPACTAÇÃO DE BASE E OU SUB BASE PARA PAVIMENTAÇÃO DE BRITA GRADUADA SIMPLES - EXCLUSIVE CARGA E TRANSPORTE. AF_11/2019</t>
  </si>
  <si>
    <t>TXKM</t>
  </si>
  <si>
    <t>CARGA, TRANSPORTE E PAVIMENTAÇÃO ASFÁLTICA</t>
  </si>
  <si>
    <t>TRANSPORTE COM CAMINHÃO BASCULANTE DE 10 M³, EM VIA URBANA PAVIMENTADA, DMT ATÉ 30 KM (UNIDADE: TXKM). AF_07/2020</t>
  </si>
  <si>
    <t>CARGA DE MISTURA ASFÁLTICA EM CAMINHÃO BASCULANTE 6 M³ (UNIDADE: T). AF_07/2020</t>
  </si>
  <si>
    <t>3.1.2</t>
  </si>
  <si>
    <t>3.2.1</t>
  </si>
  <si>
    <t>3.2.2</t>
  </si>
  <si>
    <t xml:space="preserve">T </t>
  </si>
  <si>
    <t>REPERFILAGEM ASFALTICA 6CM</t>
  </si>
  <si>
    <t>C02</t>
  </si>
  <si>
    <t>C01</t>
  </si>
  <si>
    <t>4.4</t>
  </si>
  <si>
    <t>COTAÇÃO</t>
  </si>
  <si>
    <t>SINALIZAÇÃO VIÁRIA HORIZONTAL</t>
  </si>
  <si>
    <t>COMPOSIÇÃO</t>
  </si>
  <si>
    <t>C17</t>
  </si>
  <si>
    <t>PINTURA DE FAIXA DE PEDESTRE OU ZEBRADA COM TINTA
RETRORREFLETIVA A BASE DE RESINA ACRÍLICA BRANCA COM
MICROESFERAS DE VIDRO, E = 40 CM, APLICAÇÃO MECÂNICA COM
DEMARCADORA A TRAÇÃO MANUAL. AF_05/2021</t>
  </si>
  <si>
    <t>SINALIZAÇÃO VIÁRIA VERTICAL</t>
  </si>
  <si>
    <t>PLACA DE SINALIZACAO VIARIA CIRCULAR D = 50 CM, COM SUPORTE DE
ACO GALVANIZADO D = 50 MM E ALTURA = 3 M INCLUSIVE BASE DE
CONCRETO MAGRO</t>
  </si>
  <si>
    <t>C09</t>
  </si>
  <si>
    <t>C10</t>
  </si>
  <si>
    <t>PLACA DE SINALIZACAO VIARIA OCTOGONAL L =25 CM, COM SUPORTE
DE ACO GALVANIZADO D = 50 MM E ALTURA = 3 M, INCLUSIVE BASE DE
CONCRETO MAGRO</t>
  </si>
  <si>
    <t>MEIOS-FIOS E CONTENÇÕES LATERAIS</t>
  </si>
  <si>
    <t>7.1</t>
  </si>
  <si>
    <t>7.2</t>
  </si>
  <si>
    <t>7.3</t>
  </si>
  <si>
    <t>7.4</t>
  </si>
  <si>
    <t>7.5</t>
  </si>
  <si>
    <t>REMOÇAO DE GUIAS PRÉ-FABRICADAS DE CONCRETO, DE FORMA
MECANIZADA, COM REAPROVEITAMENTO. AF_09/2023</t>
  </si>
  <si>
    <t>ESCAVAÇÃO MANUAL DE VALA COM PROFUNDIDADE MENOR OU IGUAL
A 1,30 M. AF_02/2021</t>
  </si>
  <si>
    <t>REATERRO MANUAL DE VALAS, COM COMPACTADOR DE SOLOS DE
PERCUSSÃO. AF_08/2023</t>
  </si>
  <si>
    <t>ASSENTAMENTO DE GUIA (MEIO-FIO) EM TRECHO RETO,
CONFECCIONADA EM CONCRETO PRÉ-FABRICADO, DIMENSÕES
100X15X13X20 CM (COMPRIMENTO X BASE INFERIOR X BASE SUPERIOR
X ALTURA). AF_01/2024</t>
  </si>
  <si>
    <t>M3</t>
  </si>
  <si>
    <t>M2</t>
  </si>
  <si>
    <t>PINTURA LÁTEX ACRÍLICA PREMIUM, APLICAÇÃO MANUAL EM PAREDES, DUAS DEMÃOS. AF_04/2023</t>
  </si>
  <si>
    <t>ENSAIOS DE PAVIMENTO ASFÁLTICO</t>
  </si>
  <si>
    <t>8.1</t>
  </si>
  <si>
    <t>8.2</t>
  </si>
  <si>
    <t>8.3</t>
  </si>
  <si>
    <t>8.4</t>
  </si>
  <si>
    <t>C03</t>
  </si>
  <si>
    <t>C04</t>
  </si>
  <si>
    <t>ENSAIO DE DETERMINAÇÃO DO TEOR DE BETUME - CAP (1 ENSAIO A CADA 700 M²)</t>
  </si>
  <si>
    <t>ENSAIO DE CONTROLE DO GRAU DE COMPACTAÇÃO E ESPESSURA DA
MISTURA ASFÁLTICA</t>
  </si>
  <si>
    <t>ENSAIO MARSHALL - MISTURA BETUMINOSA A QUENTE - 3 CORPOS
PROVA POR JORNADA DE 8 HORAS</t>
  </si>
  <si>
    <t>ENSAIO DE GRANULOMETRIA DO AGREGADO</t>
  </si>
  <si>
    <t>2.6</t>
  </si>
  <si>
    <t>ADITIVO 01</t>
  </si>
  <si>
    <t>DESMONTE DE MATERIAL DE 3ª CATEGORIA (BLOCOS DE ROCHAS OU MATACOS), COM MARTELETE PNEUMÁTICO MANUAL - EXCLUSIVE CARGA E TRANSPORTE. AF_03/2021</t>
  </si>
  <si>
    <t>LIMPEZA DE SUPERFÍCIE COM JATO DE ALTA PRESSÃO. AF_04/2019</t>
  </si>
  <si>
    <t>EXECUÇÃO DE PINTURA DE LIGAÇÃO COM EMULSÃO ASFÁLTICA RR-2C</t>
  </si>
  <si>
    <t>EXECUÇÃO DE IMPRIMAÇÃO COM ASFALTO DILUÍDO CM-30</t>
  </si>
  <si>
    <t>EXECUÇÃO DE PAVIMENTO COM APLICAÇÃO DE CONCRETO ASFÁLTICO,
CAMADA DE ROLAMENTO - EXCLUSIVE CARGA E TRANSPORTE.
AF_11/2019</t>
  </si>
  <si>
    <t>TOTAL ORIGINAL</t>
  </si>
  <si>
    <t>TOTAL ATUALIZADO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</si>
</sst>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0_-;\-* #,##0.00_-;_-* &quot;-&quot;??_-;_-@"/>
    <numFmt numFmtId="166" formatCode="_-&quot;R$&quot;\ * #,##0.00_-;\-&quot;R$&quot;\ * #,##0.00_-;_-&quot;R$&quot;\ * &quot;-&quot;??_-;_-@"/>
    <numFmt numFmtId="167" formatCode="[$-416]mmmm\-yy"/>
    <numFmt numFmtId="168" formatCode="&quot;R$&quot;\ #,##0.00"/>
  </numFmts>
  <fonts count="35">
    <font>
      <sz val="10"/>
      <name val="Arial"/>
    </font>
    <font>
      <sz val="10"/>
      <name val="Arial"/>
      <family val="2"/>
    </font>
    <font>
      <b/>
      <sz val="15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color rgb="FF00CC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</font>
    <font>
      <b/>
      <sz val="8"/>
      <color theme="1"/>
      <name val="Arial"/>
    </font>
    <font>
      <sz val="8"/>
      <color theme="1"/>
      <name val="Arial"/>
    </font>
    <font>
      <b/>
      <sz val="12"/>
      <color theme="1"/>
      <name val="Arial"/>
    </font>
    <font>
      <b/>
      <sz val="14"/>
      <color theme="1"/>
      <name val="Bodoni"/>
    </font>
    <font>
      <sz val="10"/>
      <color theme="1"/>
      <name val="Arial"/>
    </font>
    <font>
      <i/>
      <sz val="10"/>
      <color theme="1"/>
      <name val="Bodoni"/>
    </font>
    <font>
      <b/>
      <sz val="10"/>
      <color theme="1"/>
      <name val="Arial"/>
    </font>
    <font>
      <b/>
      <sz val="9"/>
      <color theme="1"/>
      <name val="Bodoni"/>
    </font>
    <font>
      <i/>
      <sz val="8"/>
      <color theme="1"/>
      <name val="Bodoni"/>
    </font>
    <font>
      <i/>
      <sz val="9"/>
      <color theme="1"/>
      <name val="Bodoni"/>
    </font>
    <font>
      <sz val="10"/>
      <color rgb="FFFF0000"/>
      <name val="Arial"/>
    </font>
    <font>
      <sz val="9"/>
      <color theme="1"/>
      <name val="Bodoni"/>
    </font>
    <font>
      <b/>
      <i/>
      <sz val="9"/>
      <color rgb="FF000000"/>
      <name val="Bodoni Bk BT"/>
    </font>
    <font>
      <i/>
      <sz val="9"/>
      <color rgb="FF000000"/>
      <name val="Bodoni Bk BT"/>
    </font>
    <font>
      <b/>
      <i/>
      <sz val="9"/>
      <color theme="1"/>
      <name val="Bodoni Bk BT"/>
    </font>
    <font>
      <i/>
      <sz val="9"/>
      <color theme="1"/>
      <name val="Bodoni Bk BT"/>
    </font>
    <font>
      <b/>
      <i/>
      <sz val="9"/>
      <color theme="1"/>
      <name val="Bodoni"/>
    </font>
    <font>
      <i/>
      <sz val="9"/>
      <color rgb="FFFF0000"/>
      <name val="Bodoni"/>
    </font>
    <font>
      <sz val="8"/>
      <color theme="1"/>
      <name val="Bodoni"/>
    </font>
    <font>
      <sz val="10"/>
      <color theme="1"/>
      <name val="Bodoni"/>
    </font>
    <font>
      <b/>
      <sz val="14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E7E6E6"/>
        <bgColor rgb="FFE7E6E6"/>
      </patternFill>
    </fill>
    <fill>
      <patternFill patternType="solid">
        <fgColor rgb="FFC8C8C8"/>
        <bgColor rgb="FFC8C8C8"/>
      </patternFill>
    </fill>
    <fill>
      <patternFill patternType="solid">
        <fgColor rgb="FFDEEAF6"/>
        <bgColor rgb="FFDEEAF6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7" tint="0.59996337778862885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7" tint="0.5999633777886288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0" fillId="0" borderId="1" xfId="4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0" fontId="0" fillId="0" borderId="0" xfId="2" applyNumberFormat="1" applyFont="1" applyFill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0" fontId="5" fillId="0" borderId="1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10" fontId="5" fillId="0" borderId="0" xfId="2" applyNumberFormat="1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44" fontId="0" fillId="0" borderId="1" xfId="4" applyNumberFormat="1" applyFont="1" applyFill="1" applyBorder="1" applyAlignment="1">
      <alignment vertical="center"/>
    </xf>
    <xf numFmtId="44" fontId="5" fillId="0" borderId="1" xfId="4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0" xfId="4" applyNumberFormat="1" applyFont="1" applyFill="1" applyBorder="1" applyAlignment="1">
      <alignment vertical="center"/>
    </xf>
    <xf numFmtId="44" fontId="5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horizontal="center" vertical="center"/>
    </xf>
    <xf numFmtId="44" fontId="0" fillId="0" borderId="1" xfId="4" applyNumberFormat="1" applyFont="1" applyFill="1" applyBorder="1" applyAlignment="1">
      <alignment horizontal="center" vertical="center"/>
    </xf>
    <xf numFmtId="44" fontId="0" fillId="0" borderId="0" xfId="4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9" xfId="2" applyNumberFormat="1" applyFont="1" applyFill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44" fontId="0" fillId="0" borderId="2" xfId="4" applyNumberFormat="1" applyFont="1" applyFill="1" applyBorder="1" applyAlignment="1">
      <alignment horizontal="center" vertical="center"/>
    </xf>
    <xf numFmtId="164" fontId="6" fillId="0" borderId="0" xfId="4" applyNumberFormat="1" applyFont="1" applyFill="1" applyBorder="1" applyAlignment="1">
      <alignment vertical="center"/>
    </xf>
    <xf numFmtId="4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44" fontId="3" fillId="3" borderId="2" xfId="0" applyNumberFormat="1" applyFont="1" applyFill="1" applyBorder="1" applyAlignment="1">
      <alignment horizontal="center" vertical="center"/>
    </xf>
    <xf numFmtId="43" fontId="4" fillId="3" borderId="1" xfId="4" applyFont="1" applyFill="1" applyBorder="1" applyAlignment="1">
      <alignment horizontal="center" vertical="center"/>
    </xf>
    <xf numFmtId="4" fontId="4" fillId="3" borderId="1" xfId="4" applyNumberFormat="1" applyFont="1" applyFill="1" applyBorder="1" applyAlignment="1">
      <alignment horizontal="right" vertical="center"/>
    </xf>
    <xf numFmtId="44" fontId="0" fillId="3" borderId="1" xfId="0" applyNumberForma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4" fontId="3" fillId="3" borderId="3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5" fillId="0" borderId="1" xfId="4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4" fontId="0" fillId="0" borderId="9" xfId="0" applyNumberFormat="1" applyBorder="1" applyAlignment="1">
      <alignment vertical="center"/>
    </xf>
    <xf numFmtId="0" fontId="5" fillId="0" borderId="0" xfId="0" applyFont="1" applyAlignment="1">
      <alignment horizontal="center"/>
    </xf>
    <xf numFmtId="164" fontId="11" fillId="0" borderId="0" xfId="4" applyNumberFormat="1" applyFont="1" applyFill="1" applyBorder="1" applyAlignment="1">
      <alignment vertical="center"/>
    </xf>
    <xf numFmtId="44" fontId="12" fillId="0" borderId="0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0" fillId="0" borderId="0" xfId="4" applyNumberFormat="1" applyFont="1" applyFill="1" applyBorder="1" applyAlignment="1">
      <alignment horizontal="right" vertical="center"/>
    </xf>
    <xf numFmtId="44" fontId="5" fillId="0" borderId="0" xfId="4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3" fontId="1" fillId="0" borderId="1" xfId="4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4" fontId="0" fillId="7" borderId="1" xfId="4" applyNumberFormat="1" applyFont="1" applyFill="1" applyBorder="1" applyAlignment="1">
      <alignment horizontal="right" vertical="center"/>
    </xf>
    <xf numFmtId="44" fontId="5" fillId="7" borderId="1" xfId="4" applyNumberFormat="1" applyFont="1" applyFill="1" applyBorder="1" applyAlignment="1">
      <alignment vertical="center"/>
    </xf>
    <xf numFmtId="10" fontId="5" fillId="7" borderId="1" xfId="2" applyNumberFormat="1" applyFont="1" applyFill="1" applyBorder="1" applyAlignment="1">
      <alignment horizontal="center" vertical="center"/>
    </xf>
    <xf numFmtId="44" fontId="0" fillId="7" borderId="1" xfId="4" applyNumberFormat="1" applyFont="1" applyFill="1" applyBorder="1" applyAlignment="1">
      <alignment horizontal="center" vertical="center"/>
    </xf>
    <xf numFmtId="44" fontId="0" fillId="7" borderId="2" xfId="4" applyNumberFormat="1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8" borderId="30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11" borderId="27" xfId="0" applyFont="1" applyFill="1" applyBorder="1" applyAlignment="1">
      <alignment vertical="center"/>
    </xf>
    <xf numFmtId="0" fontId="14" fillId="11" borderId="35" xfId="0" applyFont="1" applyFill="1" applyBorder="1" applyAlignment="1">
      <alignment vertical="center"/>
    </xf>
    <xf numFmtId="0" fontId="14" fillId="11" borderId="35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/>
    </xf>
    <xf numFmtId="0" fontId="15" fillId="12" borderId="34" xfId="0" applyFont="1" applyFill="1" applyBorder="1" applyAlignment="1">
      <alignment horizontal="center" vertical="center"/>
    </xf>
    <xf numFmtId="9" fontId="14" fillId="8" borderId="38" xfId="0" applyNumberFormat="1" applyFont="1" applyFill="1" applyBorder="1" applyAlignment="1">
      <alignment horizontal="center" vertical="center"/>
    </xf>
    <xf numFmtId="166" fontId="14" fillId="8" borderId="39" xfId="0" applyNumberFormat="1" applyFont="1" applyFill="1" applyBorder="1" applyAlignment="1">
      <alignment horizontal="center" vertical="center"/>
    </xf>
    <xf numFmtId="0" fontId="14" fillId="8" borderId="41" xfId="0" applyFont="1" applyFill="1" applyBorder="1" applyAlignment="1">
      <alignment horizontal="left" vertical="center"/>
    </xf>
    <xf numFmtId="166" fontId="14" fillId="8" borderId="42" xfId="0" applyNumberFormat="1" applyFont="1" applyFill="1" applyBorder="1" applyAlignment="1">
      <alignment vertical="center"/>
    </xf>
    <xf numFmtId="9" fontId="14" fillId="8" borderId="43" xfId="0" applyNumberFormat="1" applyFont="1" applyFill="1" applyBorder="1" applyAlignment="1">
      <alignment horizontal="center" vertical="center"/>
    </xf>
    <xf numFmtId="0" fontId="14" fillId="13" borderId="44" xfId="0" applyFont="1" applyFill="1" applyBorder="1" applyAlignment="1">
      <alignment horizontal="left" vertical="center"/>
    </xf>
    <xf numFmtId="0" fontId="14" fillId="13" borderId="44" xfId="0" applyFont="1" applyFill="1" applyBorder="1" applyAlignment="1">
      <alignment vertical="center"/>
    </xf>
    <xf numFmtId="0" fontId="14" fillId="13" borderId="45" xfId="0" applyFont="1" applyFill="1" applyBorder="1" applyAlignment="1">
      <alignment vertical="center"/>
    </xf>
    <xf numFmtId="166" fontId="14" fillId="13" borderId="42" xfId="0" applyNumberFormat="1" applyFont="1" applyFill="1" applyBorder="1" applyAlignment="1">
      <alignment horizontal="right" vertical="center"/>
    </xf>
    <xf numFmtId="0" fontId="14" fillId="13" borderId="46" xfId="0" applyFont="1" applyFill="1" applyBorder="1" applyAlignment="1">
      <alignment horizontal="center" vertical="center"/>
    </xf>
    <xf numFmtId="0" fontId="14" fillId="13" borderId="47" xfId="0" applyFont="1" applyFill="1" applyBorder="1" applyAlignment="1">
      <alignment horizontal="center" vertical="center"/>
    </xf>
    <xf numFmtId="0" fontId="14" fillId="13" borderId="48" xfId="0" applyFont="1" applyFill="1" applyBorder="1" applyAlignment="1">
      <alignment horizontal="center" vertical="center"/>
    </xf>
    <xf numFmtId="0" fontId="14" fillId="14" borderId="49" xfId="0" applyFont="1" applyFill="1" applyBorder="1" applyAlignment="1">
      <alignment vertical="center"/>
    </xf>
    <xf numFmtId="0" fontId="14" fillId="14" borderId="41" xfId="0" applyFont="1" applyFill="1" applyBorder="1" applyAlignment="1">
      <alignment vertical="center"/>
    </xf>
    <xf numFmtId="9" fontId="15" fillId="14" borderId="51" xfId="0" applyNumberFormat="1" applyFont="1" applyFill="1" applyBorder="1" applyAlignment="1">
      <alignment horizontal="center" vertical="center"/>
    </xf>
    <xf numFmtId="166" fontId="15" fillId="14" borderId="41" xfId="0" applyNumberFormat="1" applyFont="1" applyFill="1" applyBorder="1" applyAlignment="1">
      <alignment horizontal="center" vertical="center"/>
    </xf>
    <xf numFmtId="9" fontId="15" fillId="14" borderId="52" xfId="0" applyNumberFormat="1" applyFont="1" applyFill="1" applyBorder="1" applyAlignment="1">
      <alignment horizontal="center" vertical="center"/>
    </xf>
    <xf numFmtId="166" fontId="15" fillId="14" borderId="5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vertical="center"/>
    </xf>
    <xf numFmtId="0" fontId="14" fillId="0" borderId="55" xfId="0" applyFont="1" applyBorder="1" applyAlignment="1">
      <alignment vertical="center" wrapText="1"/>
    </xf>
    <xf numFmtId="0" fontId="14" fillId="0" borderId="54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/>
    </xf>
    <xf numFmtId="0" fontId="14" fillId="10" borderId="70" xfId="0" applyFont="1" applyFill="1" applyBorder="1" applyAlignment="1">
      <alignment vertical="center" wrapText="1"/>
    </xf>
    <xf numFmtId="0" fontId="15" fillId="12" borderId="69" xfId="0" applyFont="1" applyFill="1" applyBorder="1" applyAlignment="1">
      <alignment horizontal="center" vertical="center"/>
    </xf>
    <xf numFmtId="0" fontId="14" fillId="8" borderId="71" xfId="0" applyFont="1" applyFill="1" applyBorder="1" applyAlignment="1">
      <alignment horizontal="left" vertical="center"/>
    </xf>
    <xf numFmtId="166" fontId="14" fillId="8" borderId="72" xfId="0" applyNumberFormat="1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left" vertical="center"/>
    </xf>
    <xf numFmtId="0" fontId="14" fillId="13" borderId="73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vertical="center"/>
    </xf>
    <xf numFmtId="0" fontId="14" fillId="13" borderId="74" xfId="0" applyFont="1" applyFill="1" applyBorder="1" applyAlignment="1">
      <alignment horizontal="center" vertical="center"/>
    </xf>
    <xf numFmtId="0" fontId="14" fillId="14" borderId="60" xfId="0" applyFont="1" applyFill="1" applyBorder="1" applyAlignment="1">
      <alignment vertical="center"/>
    </xf>
    <xf numFmtId="0" fontId="14" fillId="14" borderId="0" xfId="0" applyFont="1" applyFill="1" applyBorder="1" applyAlignment="1">
      <alignment vertical="center"/>
    </xf>
    <xf numFmtId="166" fontId="15" fillId="14" borderId="62" xfId="0" applyNumberFormat="1" applyFont="1" applyFill="1" applyBorder="1" applyAlignment="1">
      <alignment horizontal="center" vertical="center"/>
    </xf>
    <xf numFmtId="0" fontId="15" fillId="14" borderId="75" xfId="0" applyFont="1" applyFill="1" applyBorder="1" applyAlignment="1">
      <alignment vertical="center"/>
    </xf>
    <xf numFmtId="0" fontId="15" fillId="14" borderId="76" xfId="0" applyFont="1" applyFill="1" applyBorder="1" applyAlignment="1">
      <alignment vertical="center"/>
    </xf>
    <xf numFmtId="0" fontId="14" fillId="14" borderId="76" xfId="0" applyFont="1" applyFill="1" applyBorder="1" applyAlignment="1">
      <alignment vertical="center"/>
    </xf>
    <xf numFmtId="0" fontId="14" fillId="14" borderId="77" xfId="0" applyFont="1" applyFill="1" applyBorder="1" applyAlignment="1">
      <alignment vertical="center"/>
    </xf>
    <xf numFmtId="0" fontId="15" fillId="14" borderId="79" xfId="0" applyFont="1" applyFill="1" applyBorder="1" applyAlignment="1">
      <alignment horizontal="center" vertical="center"/>
    </xf>
    <xf numFmtId="9" fontId="15" fillId="14" borderId="77" xfId="0" applyNumberFormat="1" applyFont="1" applyFill="1" applyBorder="1" applyAlignment="1">
      <alignment horizontal="center" vertical="center"/>
    </xf>
    <xf numFmtId="9" fontId="15" fillId="14" borderId="79" xfId="0" applyNumberFormat="1" applyFont="1" applyFill="1" applyBorder="1" applyAlignment="1">
      <alignment horizontal="center" vertical="center"/>
    </xf>
    <xf numFmtId="9" fontId="15" fillId="14" borderId="80" xfId="0" applyNumberFormat="1" applyFont="1" applyFill="1" applyBorder="1" applyAlignment="1">
      <alignment horizontal="center" vertical="center"/>
    </xf>
    <xf numFmtId="166" fontId="14" fillId="8" borderId="37" xfId="0" applyNumberFormat="1" applyFont="1" applyFill="1" applyBorder="1" applyAlignment="1">
      <alignment horizontal="right"/>
    </xf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83" xfId="0" applyFont="1" applyBorder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167" fontId="23" fillId="8" borderId="0" xfId="0" applyNumberFormat="1" applyFont="1" applyFill="1" applyAlignment="1">
      <alignment horizontal="left"/>
    </xf>
    <xf numFmtId="0" fontId="22" fillId="0" borderId="0" xfId="0" applyFont="1"/>
    <xf numFmtId="49" fontId="23" fillId="0" borderId="0" xfId="0" applyNumberFormat="1" applyFont="1" applyAlignment="1">
      <alignment horizontal="left"/>
    </xf>
    <xf numFmtId="0" fontId="23" fillId="8" borderId="0" xfId="0" applyFont="1" applyFill="1" applyAlignment="1">
      <alignment horizontal="left"/>
    </xf>
    <xf numFmtId="0" fontId="23" fillId="0" borderId="0" xfId="0" applyFont="1"/>
    <xf numFmtId="0" fontId="18" fillId="0" borderId="0" xfId="0" applyFont="1" applyAlignment="1">
      <alignment horizontal="left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14" fontId="24" fillId="0" borderId="0" xfId="0" applyNumberFormat="1" applyFont="1" applyAlignment="1">
      <alignment horizontal="left" vertical="center" wrapText="1"/>
    </xf>
    <xf numFmtId="0" fontId="25" fillId="0" borderId="0" xfId="0" applyFont="1"/>
    <xf numFmtId="0" fontId="21" fillId="15" borderId="23" xfId="0" applyFont="1" applyFill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3" xfId="0" applyFont="1" applyBorder="1"/>
    <xf numFmtId="10" fontId="25" fillId="0" borderId="23" xfId="0" applyNumberFormat="1" applyFont="1" applyBorder="1" applyAlignment="1">
      <alignment horizontal="center"/>
    </xf>
    <xf numFmtId="2" fontId="25" fillId="0" borderId="0" xfId="0" applyNumberFormat="1" applyFont="1"/>
    <xf numFmtId="10" fontId="21" fillId="15" borderId="0" xfId="0" applyNumberFormat="1" applyFont="1" applyFill="1" applyAlignment="1">
      <alignment horizontal="center"/>
    </xf>
    <xf numFmtId="10" fontId="18" fillId="0" borderId="0" xfId="0" applyNumberFormat="1" applyFont="1" applyAlignment="1">
      <alignment horizontal="center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33" xfId="0" applyFont="1" applyBorder="1"/>
    <xf numFmtId="0" fontId="25" fillId="0" borderId="33" xfId="0" applyFont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/>
    <xf numFmtId="10" fontId="0" fillId="0" borderId="12" xfId="0" applyNumberForma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Border="1"/>
    <xf numFmtId="43" fontId="10" fillId="0" borderId="0" xfId="4" applyFont="1" applyFill="1" applyBorder="1" applyAlignment="1">
      <alignment horizontal="center" vertical="center" wrapText="1"/>
    </xf>
    <xf numFmtId="43" fontId="3" fillId="3" borderId="10" xfId="0" applyNumberFormat="1" applyFont="1" applyFill="1" applyBorder="1" applyAlignment="1">
      <alignment vertical="center"/>
    </xf>
    <xf numFmtId="10" fontId="0" fillId="0" borderId="12" xfId="0" applyNumberForma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5" fillId="0" borderId="0" xfId="0" applyNumberFormat="1" applyFont="1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3" fillId="0" borderId="9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/>
    <xf numFmtId="0" fontId="0" fillId="0" borderId="53" xfId="0" applyBorder="1"/>
    <xf numFmtId="0" fontId="0" fillId="0" borderId="54" xfId="0" applyBorder="1"/>
    <xf numFmtId="0" fontId="0" fillId="0" borderId="86" xfId="0" applyBorder="1"/>
    <xf numFmtId="0" fontId="3" fillId="4" borderId="92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0" fontId="3" fillId="4" borderId="93" xfId="2" applyNumberFormat="1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44" fontId="3" fillId="3" borderId="95" xfId="0" applyNumberFormat="1" applyFont="1" applyFill="1" applyBorder="1" applyAlignment="1">
      <alignment horizontal="center" vertical="center"/>
    </xf>
    <xf numFmtId="4" fontId="0" fillId="0" borderId="94" xfId="4" applyNumberFormat="1" applyFont="1" applyFill="1" applyBorder="1" applyAlignment="1">
      <alignment horizontal="center" vertical="center"/>
    </xf>
    <xf numFmtId="44" fontId="0" fillId="0" borderId="95" xfId="0" applyNumberFormat="1" applyBorder="1" applyAlignment="1">
      <alignment horizontal="center" vertical="center"/>
    </xf>
    <xf numFmtId="44" fontId="0" fillId="0" borderId="95" xfId="0" applyNumberFormat="1" applyFill="1" applyBorder="1" applyAlignment="1">
      <alignment horizontal="center" vertical="center"/>
    </xf>
    <xf numFmtId="0" fontId="0" fillId="0" borderId="62" xfId="0" applyBorder="1"/>
    <xf numFmtId="44" fontId="8" fillId="2" borderId="88" xfId="4" applyNumberFormat="1" applyFont="1" applyFill="1" applyBorder="1" applyAlignment="1">
      <alignment horizontal="left" vertical="center"/>
    </xf>
    <xf numFmtId="44" fontId="8" fillId="3" borderId="88" xfId="4" applyNumberFormat="1" applyFont="1" applyFill="1" applyBorder="1" applyAlignment="1">
      <alignment horizontal="left" vertical="center"/>
    </xf>
    <xf numFmtId="44" fontId="8" fillId="0" borderId="97" xfId="0" applyNumberFormat="1" applyFont="1" applyBorder="1" applyAlignment="1">
      <alignment horizontal="center" vertical="center"/>
    </xf>
    <xf numFmtId="43" fontId="8" fillId="0" borderId="75" xfId="4" applyFont="1" applyFill="1" applyBorder="1" applyAlignment="1">
      <alignment horizontal="center" vertical="center" wrapText="1"/>
    </xf>
    <xf numFmtId="43" fontId="8" fillId="0" borderId="76" xfId="4" applyFont="1" applyFill="1" applyBorder="1" applyAlignment="1">
      <alignment horizontal="center" vertical="center" wrapText="1"/>
    </xf>
    <xf numFmtId="43" fontId="8" fillId="0" borderId="80" xfId="4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vertical="center"/>
    </xf>
    <xf numFmtId="4" fontId="3" fillId="3" borderId="94" xfId="4" applyNumberFormat="1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/>
    <xf numFmtId="10" fontId="0" fillId="0" borderId="6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4" fontId="0" fillId="3" borderId="0" xfId="0" applyNumberFormat="1" applyFill="1" applyBorder="1" applyAlignment="1">
      <alignment vertical="center"/>
    </xf>
    <xf numFmtId="44" fontId="8" fillId="2" borderId="101" xfId="4" applyNumberFormat="1" applyFont="1" applyFill="1" applyBorder="1" applyAlignment="1">
      <alignment horizontal="left" vertical="center"/>
    </xf>
    <xf numFmtId="4" fontId="0" fillId="0" borderId="60" xfId="4" applyNumberFormat="1" applyFont="1" applyFill="1" applyBorder="1" applyAlignment="1">
      <alignment horizontal="center" vertical="center"/>
    </xf>
    <xf numFmtId="44" fontId="0" fillId="0" borderId="62" xfId="0" applyNumberFormat="1" applyBorder="1" applyAlignment="1">
      <alignment horizontal="center" vertical="center"/>
    </xf>
    <xf numFmtId="44" fontId="0" fillId="0" borderId="62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1" fillId="3" borderId="1" xfId="4" applyFont="1" applyFill="1" applyBorder="1" applyAlignment="1">
      <alignment horizontal="center" vertical="center"/>
    </xf>
    <xf numFmtId="4" fontId="0" fillId="3" borderId="1" xfId="4" applyNumberFormat="1" applyFont="1" applyFill="1" applyBorder="1" applyAlignment="1">
      <alignment horizontal="right" vertical="center"/>
    </xf>
    <xf numFmtId="44" fontId="5" fillId="3" borderId="1" xfId="4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horizontal="center" vertical="center"/>
    </xf>
    <xf numFmtId="44" fontId="5" fillId="3" borderId="1" xfId="4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" fontId="0" fillId="3" borderId="94" xfId="4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4" fontId="0" fillId="3" borderId="1" xfId="4" applyNumberFormat="1" applyFont="1" applyFill="1" applyBorder="1" applyAlignment="1">
      <alignment horizontal="center" vertical="center"/>
    </xf>
    <xf numFmtId="4" fontId="3" fillId="3" borderId="1" xfId="4" applyNumberFormat="1" applyFont="1" applyFill="1" applyBorder="1" applyAlignment="1">
      <alignment horizontal="right" vertical="center"/>
    </xf>
    <xf numFmtId="44" fontId="3" fillId="3" borderId="1" xfId="4" applyNumberFormat="1" applyFont="1" applyFill="1" applyBorder="1" applyAlignment="1">
      <alignment vertical="center"/>
    </xf>
    <xf numFmtId="44" fontId="3" fillId="3" borderId="1" xfId="4" applyNumberFormat="1" applyFont="1" applyFill="1" applyBorder="1" applyAlignment="1">
      <alignment horizontal="center" vertical="center"/>
    </xf>
    <xf numFmtId="44" fontId="3" fillId="3" borderId="2" xfId="4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10" fontId="3" fillId="3" borderId="0" xfId="0" applyNumberFormat="1" applyFont="1" applyFill="1" applyBorder="1" applyAlignment="1">
      <alignment horizontal="center" vertical="center"/>
    </xf>
    <xf numFmtId="10" fontId="3" fillId="3" borderId="0" xfId="0" applyNumberFormat="1" applyFont="1" applyFill="1" applyBorder="1"/>
    <xf numFmtId="0" fontId="0" fillId="0" borderId="0" xfId="0"/>
    <xf numFmtId="10" fontId="0" fillId="0" borderId="1" xfId="0" applyNumberForma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1" fillId="16" borderId="1" xfId="0" applyFont="1" applyFill="1" applyBorder="1" applyAlignment="1">
      <alignment vertical="center" wrapText="1"/>
    </xf>
    <xf numFmtId="43" fontId="1" fillId="16" borderId="1" xfId="4" applyFont="1" applyFill="1" applyBorder="1" applyAlignment="1">
      <alignment horizontal="center" vertical="center"/>
    </xf>
    <xf numFmtId="4" fontId="0" fillId="16" borderId="1" xfId="4" applyNumberFormat="1" applyFont="1" applyFill="1" applyBorder="1" applyAlignment="1">
      <alignment horizontal="right" vertical="center"/>
    </xf>
    <xf numFmtId="44" fontId="0" fillId="16" borderId="1" xfId="4" applyNumberFormat="1" applyFont="1" applyFill="1" applyBorder="1" applyAlignment="1">
      <alignment vertical="center"/>
    </xf>
    <xf numFmtId="10" fontId="5" fillId="16" borderId="1" xfId="2" applyNumberFormat="1" applyFont="1" applyFill="1" applyBorder="1" applyAlignment="1">
      <alignment horizontal="center" vertical="center"/>
    </xf>
    <xf numFmtId="44" fontId="0" fillId="16" borderId="1" xfId="4" applyNumberFormat="1" applyFont="1" applyFill="1" applyBorder="1" applyAlignment="1">
      <alignment horizontal="center" vertical="center"/>
    </xf>
    <xf numFmtId="44" fontId="0" fillId="16" borderId="2" xfId="4" applyNumberFormat="1" applyFont="1" applyFill="1" applyBorder="1" applyAlignment="1">
      <alignment horizontal="center" vertical="center"/>
    </xf>
    <xf numFmtId="4" fontId="0" fillId="16" borderId="94" xfId="4" applyNumberFormat="1" applyFont="1" applyFill="1" applyBorder="1" applyAlignment="1">
      <alignment horizontal="center" vertical="center"/>
    </xf>
    <xf numFmtId="10" fontId="0" fillId="16" borderId="12" xfId="0" applyNumberFormat="1" applyFill="1" applyBorder="1" applyAlignment="1">
      <alignment horizontal="center" vertical="center"/>
    </xf>
    <xf numFmtId="44" fontId="0" fillId="16" borderId="2" xfId="0" applyNumberFormat="1" applyFill="1" applyBorder="1" applyAlignment="1">
      <alignment horizontal="center" vertical="center"/>
    </xf>
    <xf numFmtId="4" fontId="0" fillId="16" borderId="11" xfId="0" applyNumberFormat="1" applyFill="1" applyBorder="1" applyAlignment="1">
      <alignment horizontal="center" vertical="center"/>
    </xf>
    <xf numFmtId="10" fontId="0" fillId="16" borderId="12" xfId="0" applyNumberFormat="1" applyFill="1" applyBorder="1" applyAlignment="1">
      <alignment vertical="center"/>
    </xf>
    <xf numFmtId="44" fontId="0" fillId="16" borderId="3" xfId="0" applyNumberFormat="1" applyFill="1" applyBorder="1" applyAlignment="1">
      <alignment horizontal="center" vertical="center"/>
    </xf>
    <xf numFmtId="4" fontId="0" fillId="16" borderId="10" xfId="0" applyNumberFormat="1" applyFill="1" applyBorder="1" applyAlignment="1">
      <alignment horizontal="center" vertical="center"/>
    </xf>
    <xf numFmtId="10" fontId="0" fillId="16" borderId="1" xfId="0" applyNumberFormat="1" applyFill="1" applyBorder="1" applyAlignment="1">
      <alignment vertical="center"/>
    </xf>
    <xf numFmtId="44" fontId="0" fillId="16" borderId="95" xfId="0" applyNumberFormat="1" applyFill="1" applyBorder="1" applyAlignment="1">
      <alignment horizontal="center" vertical="center"/>
    </xf>
    <xf numFmtId="44" fontId="3" fillId="17" borderId="2" xfId="4" applyNumberFormat="1" applyFont="1" applyFill="1" applyBorder="1" applyAlignment="1">
      <alignment horizontal="center" vertical="center"/>
    </xf>
    <xf numFmtId="4" fontId="3" fillId="17" borderId="94" xfId="4" applyNumberFormat="1" applyFont="1" applyFill="1" applyBorder="1" applyAlignment="1">
      <alignment horizontal="center" vertical="center"/>
    </xf>
    <xf numFmtId="10" fontId="3" fillId="17" borderId="12" xfId="0" applyNumberFormat="1" applyFont="1" applyFill="1" applyBorder="1" applyAlignment="1">
      <alignment horizontal="center" vertical="center"/>
    </xf>
    <xf numFmtId="44" fontId="3" fillId="17" borderId="2" xfId="0" applyNumberFormat="1" applyFont="1" applyFill="1" applyBorder="1" applyAlignment="1">
      <alignment horizontal="center" vertical="center"/>
    </xf>
    <xf numFmtId="4" fontId="3" fillId="17" borderId="11" xfId="0" applyNumberFormat="1" applyFont="1" applyFill="1" applyBorder="1" applyAlignment="1">
      <alignment horizontal="center" vertical="center"/>
    </xf>
    <xf numFmtId="10" fontId="3" fillId="17" borderId="12" xfId="0" applyNumberFormat="1" applyFont="1" applyFill="1" applyBorder="1" applyAlignment="1">
      <alignment vertical="center"/>
    </xf>
    <xf numFmtId="44" fontId="3" fillId="17" borderId="3" xfId="0" applyNumberFormat="1" applyFont="1" applyFill="1" applyBorder="1" applyAlignment="1">
      <alignment horizontal="center" vertical="center"/>
    </xf>
    <xf numFmtId="4" fontId="3" fillId="17" borderId="10" xfId="0" applyNumberFormat="1" applyFont="1" applyFill="1" applyBorder="1" applyAlignment="1">
      <alignment horizontal="center" vertical="center"/>
    </xf>
    <xf numFmtId="10" fontId="3" fillId="17" borderId="1" xfId="0" applyNumberFormat="1" applyFont="1" applyFill="1" applyBorder="1" applyAlignment="1">
      <alignment vertical="center"/>
    </xf>
    <xf numFmtId="44" fontId="3" fillId="17" borderId="95" xfId="0" applyNumberFormat="1" applyFont="1" applyFill="1" applyBorder="1" applyAlignment="1">
      <alignment horizontal="center" vertical="center"/>
    </xf>
    <xf numFmtId="44" fontId="5" fillId="16" borderId="1" xfId="0" applyNumberFormat="1" applyFont="1" applyFill="1" applyBorder="1" applyAlignment="1">
      <alignment vertical="center"/>
    </xf>
    <xf numFmtId="10" fontId="0" fillId="16" borderId="1" xfId="2" applyNumberFormat="1" applyFont="1" applyFill="1" applyBorder="1" applyAlignment="1">
      <alignment horizontal="center" vertical="center"/>
    </xf>
    <xf numFmtId="10" fontId="0" fillId="16" borderId="1" xfId="0" applyNumberFormat="1" applyFill="1" applyBorder="1" applyAlignment="1">
      <alignment horizontal="center" vertical="center"/>
    </xf>
    <xf numFmtId="164" fontId="3" fillId="3" borderId="1" xfId="4" applyNumberFormat="1" applyFont="1" applyFill="1" applyBorder="1" applyAlignment="1">
      <alignment vertical="center"/>
    </xf>
    <xf numFmtId="164" fontId="3" fillId="16" borderId="1" xfId="4" applyNumberFormat="1" applyFont="1" applyFill="1" applyBorder="1" applyAlignment="1">
      <alignment vertical="center"/>
    </xf>
    <xf numFmtId="164" fontId="3" fillId="7" borderId="2" xfId="0" applyNumberFormat="1" applyFont="1" applyFill="1" applyBorder="1" applyAlignment="1">
      <alignment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44" fontId="3" fillId="16" borderId="8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43" fontId="8" fillId="3" borderId="87" xfId="4" applyFont="1" applyFill="1" applyBorder="1" applyAlignment="1">
      <alignment horizontal="right" vertical="center"/>
    </xf>
    <xf numFmtId="43" fontId="8" fillId="3" borderId="12" xfId="4" applyFont="1" applyFill="1" applyBorder="1" applyAlignment="1">
      <alignment horizontal="right" vertical="center"/>
    </xf>
    <xf numFmtId="43" fontId="8" fillId="3" borderId="10" xfId="4" applyFont="1" applyFill="1" applyBorder="1" applyAlignment="1">
      <alignment horizontal="right" vertical="center"/>
    </xf>
    <xf numFmtId="0" fontId="8" fillId="0" borderId="87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85" xfId="0" applyFont="1" applyBorder="1" applyAlignment="1">
      <alignment horizontal="right" vertical="center"/>
    </xf>
    <xf numFmtId="43" fontId="8" fillId="2" borderId="100" xfId="4" applyFont="1" applyFill="1" applyBorder="1" applyAlignment="1">
      <alignment horizontal="right" vertical="center"/>
    </xf>
    <xf numFmtId="43" fontId="8" fillId="2" borderId="9" xfId="4" applyFont="1" applyFill="1" applyBorder="1" applyAlignment="1">
      <alignment horizontal="right" vertical="center"/>
    </xf>
    <xf numFmtId="43" fontId="8" fillId="2" borderId="99" xfId="4" applyFont="1" applyFill="1" applyBorder="1" applyAlignment="1">
      <alignment horizontal="right" vertical="center"/>
    </xf>
    <xf numFmtId="14" fontId="3" fillId="4" borderId="16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43" fontId="8" fillId="2" borderId="12" xfId="4" applyFont="1" applyFill="1" applyBorder="1" applyAlignment="1">
      <alignment horizontal="right" vertical="center"/>
    </xf>
    <xf numFmtId="43" fontId="8" fillId="2" borderId="10" xfId="4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43" fontId="8" fillId="2" borderId="87" xfId="4" applyFont="1" applyFill="1" applyBorder="1" applyAlignment="1">
      <alignment horizontal="right" vertical="center"/>
    </xf>
    <xf numFmtId="0" fontId="8" fillId="3" borderId="87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right" vertical="center"/>
    </xf>
    <xf numFmtId="43" fontId="8" fillId="0" borderId="98" xfId="4" applyFont="1" applyFill="1" applyBorder="1" applyAlignment="1">
      <alignment horizontal="center" vertical="center" wrapText="1"/>
    </xf>
    <xf numFmtId="43" fontId="8" fillId="0" borderId="8" xfId="4" applyFont="1" applyFill="1" applyBorder="1" applyAlignment="1">
      <alignment horizontal="center" vertical="center" wrapText="1"/>
    </xf>
    <xf numFmtId="43" fontId="8" fillId="0" borderId="96" xfId="4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44" fontId="3" fillId="2" borderId="13" xfId="0" applyNumberFormat="1" applyFont="1" applyFill="1" applyBorder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17" fontId="3" fillId="4" borderId="15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168" fontId="8" fillId="0" borderId="60" xfId="4" applyNumberFormat="1" applyFont="1" applyFill="1" applyBorder="1" applyAlignment="1">
      <alignment horizontal="center" vertical="center" wrapText="1"/>
    </xf>
    <xf numFmtId="168" fontId="8" fillId="0" borderId="0" xfId="4" applyNumberFormat="1" applyFont="1" applyFill="1" applyBorder="1" applyAlignment="1">
      <alignment horizontal="center" vertical="center" wrapText="1"/>
    </xf>
    <xf numFmtId="168" fontId="8" fillId="0" borderId="62" xfId="4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87" xfId="0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4" borderId="89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14" fontId="3" fillId="4" borderId="14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right" vertical="center"/>
    </xf>
    <xf numFmtId="0" fontId="3" fillId="4" borderId="91" xfId="0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4" fillId="6" borderId="90" xfId="0" applyFont="1" applyFill="1" applyBorder="1" applyAlignment="1">
      <alignment horizontal="left" vertical="center"/>
    </xf>
    <xf numFmtId="0" fontId="34" fillId="6" borderId="20" xfId="0" applyFont="1" applyFill="1" applyBorder="1" applyAlignment="1">
      <alignment horizontal="right" vertical="center"/>
    </xf>
    <xf numFmtId="0" fontId="34" fillId="6" borderId="21" xfId="0" applyFont="1" applyFill="1" applyBorder="1" applyAlignment="1">
      <alignment horizontal="right" vertical="center"/>
    </xf>
    <xf numFmtId="0" fontId="14" fillId="0" borderId="53" xfId="0" applyFont="1" applyBorder="1" applyAlignment="1">
      <alignment horizontal="center" vertical="center" wrapText="1"/>
    </xf>
    <xf numFmtId="0" fontId="13" fillId="0" borderId="54" xfId="0" applyFont="1" applyBorder="1"/>
    <xf numFmtId="0" fontId="13" fillId="0" borderId="60" xfId="0" applyFont="1" applyBorder="1"/>
    <xf numFmtId="0" fontId="0" fillId="0" borderId="0" xfId="0" applyBorder="1"/>
    <xf numFmtId="0" fontId="14" fillId="8" borderId="56" xfId="0" applyFont="1" applyFill="1" applyBorder="1" applyAlignment="1">
      <alignment horizontal="center" vertical="center" wrapText="1"/>
    </xf>
    <xf numFmtId="0" fontId="13" fillId="0" borderId="57" xfId="0" applyFont="1" applyBorder="1"/>
    <xf numFmtId="0" fontId="13" fillId="0" borderId="58" xfId="0" applyFont="1" applyBorder="1"/>
    <xf numFmtId="0" fontId="14" fillId="8" borderId="24" xfId="0" applyFont="1" applyFill="1" applyBorder="1" applyAlignment="1">
      <alignment horizontal="center" vertical="center" wrapText="1"/>
    </xf>
    <xf numFmtId="0" fontId="13" fillId="0" borderId="25" xfId="0" applyFont="1" applyBorder="1"/>
    <xf numFmtId="0" fontId="13" fillId="0" borderId="26" xfId="0" applyFont="1" applyBorder="1"/>
    <xf numFmtId="165" fontId="14" fillId="8" borderId="28" xfId="0" applyNumberFormat="1" applyFont="1" applyFill="1" applyBorder="1" applyAlignment="1">
      <alignment horizontal="center" vertical="center"/>
    </xf>
    <xf numFmtId="0" fontId="13" fillId="0" borderId="29" xfId="0" applyFont="1" applyBorder="1"/>
    <xf numFmtId="14" fontId="14" fillId="12" borderId="36" xfId="0" applyNumberFormat="1" applyFont="1" applyFill="1" applyBorder="1" applyAlignment="1">
      <alignment horizontal="center" vertical="center"/>
    </xf>
    <xf numFmtId="0" fontId="13" fillId="0" borderId="34" xfId="0" applyFont="1" applyBorder="1"/>
    <xf numFmtId="0" fontId="13" fillId="0" borderId="69" xfId="0" applyFont="1" applyBorder="1"/>
    <xf numFmtId="0" fontId="14" fillId="10" borderId="63" xfId="0" applyFont="1" applyFill="1" applyBorder="1" applyAlignment="1">
      <alignment horizontal="center" vertical="center" wrapText="1"/>
    </xf>
    <xf numFmtId="0" fontId="13" fillId="0" borderId="22" xfId="0" applyFont="1" applyBorder="1"/>
    <xf numFmtId="0" fontId="13" fillId="0" borderId="32" xfId="0" applyFont="1" applyBorder="1"/>
    <xf numFmtId="0" fontId="13" fillId="0" borderId="68" xfId="0" applyFont="1" applyBorder="1"/>
    <xf numFmtId="0" fontId="13" fillId="0" borderId="33" xfId="0" applyFont="1" applyBorder="1"/>
    <xf numFmtId="166" fontId="14" fillId="12" borderId="28" xfId="0" applyNumberFormat="1" applyFont="1" applyFill="1" applyBorder="1" applyAlignment="1">
      <alignment horizontal="center" vertical="center"/>
    </xf>
    <xf numFmtId="0" fontId="13" fillId="0" borderId="30" xfId="0" applyFont="1" applyBorder="1"/>
    <xf numFmtId="0" fontId="13" fillId="0" borderId="67" xfId="0" applyFont="1" applyBorder="1"/>
    <xf numFmtId="0" fontId="15" fillId="0" borderId="0" xfId="0" applyFont="1" applyAlignment="1">
      <alignment horizontal="center" vertical="center"/>
    </xf>
    <xf numFmtId="0" fontId="0" fillId="0" borderId="0" xfId="0"/>
    <xf numFmtId="10" fontId="14" fillId="8" borderId="56" xfId="0" applyNumberFormat="1" applyFont="1" applyFill="1" applyBorder="1" applyAlignment="1">
      <alignment horizontal="center" vertical="center" wrapText="1"/>
    </xf>
    <xf numFmtId="10" fontId="14" fillId="8" borderId="59" xfId="0" applyNumberFormat="1" applyFont="1" applyFill="1" applyBorder="1" applyAlignment="1">
      <alignment horizontal="center" vertical="center" wrapText="1"/>
    </xf>
    <xf numFmtId="0" fontId="14" fillId="8" borderId="61" xfId="0" applyFont="1" applyFill="1" applyBorder="1" applyAlignment="1">
      <alignment horizontal="center" vertical="center" wrapText="1"/>
    </xf>
    <xf numFmtId="17" fontId="14" fillId="8" borderId="24" xfId="0" applyNumberFormat="1" applyFont="1" applyFill="1" applyBorder="1" applyAlignment="1">
      <alignment horizontal="center" vertical="center" wrapText="1"/>
    </xf>
    <xf numFmtId="17" fontId="14" fillId="8" borderId="61" xfId="0" applyNumberFormat="1" applyFont="1" applyFill="1" applyBorder="1" applyAlignment="1">
      <alignment horizontal="center" vertical="center" wrapText="1"/>
    </xf>
    <xf numFmtId="0" fontId="16" fillId="9" borderId="63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64" xfId="0" applyFont="1" applyFill="1" applyBorder="1" applyAlignment="1">
      <alignment horizontal="center" vertical="center" wrapText="1"/>
    </xf>
    <xf numFmtId="0" fontId="16" fillId="9" borderId="6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9" borderId="62" xfId="0" applyFont="1" applyFill="1" applyBorder="1" applyAlignment="1">
      <alignment horizontal="center" vertical="center" wrapText="1"/>
    </xf>
    <xf numFmtId="0" fontId="16" fillId="9" borderId="65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66" xfId="0" applyFont="1" applyFill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166" fontId="14" fillId="14" borderId="50" xfId="0" applyNumberFormat="1" applyFont="1" applyFill="1" applyBorder="1" applyAlignment="1">
      <alignment horizontal="center" vertical="center"/>
    </xf>
    <xf numFmtId="0" fontId="13" fillId="0" borderId="78" xfId="0" applyFont="1" applyBorder="1"/>
    <xf numFmtId="0" fontId="14" fillId="8" borderId="40" xfId="0" applyFont="1" applyFill="1" applyBorder="1" applyAlignment="1">
      <alignment horizontal="left" vertical="center"/>
    </xf>
    <xf numFmtId="0" fontId="13" fillId="0" borderId="0" xfId="0" applyFont="1" applyBorder="1"/>
    <xf numFmtId="0" fontId="14" fillId="10" borderId="33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32" fillId="0" borderId="29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13" fillId="0" borderId="84" xfId="0" applyFont="1" applyBorder="1"/>
    <xf numFmtId="0" fontId="13" fillId="0" borderId="35" xfId="0" applyFont="1" applyBorder="1"/>
    <xf numFmtId="10" fontId="25" fillId="0" borderId="24" xfId="0" applyNumberFormat="1" applyFont="1" applyBorder="1" applyAlignment="1">
      <alignment horizontal="center"/>
    </xf>
    <xf numFmtId="0" fontId="21" fillId="15" borderId="0" xfId="0" applyFont="1" applyFill="1" applyAlignment="1">
      <alignment horizontal="right"/>
    </xf>
    <xf numFmtId="0" fontId="1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1" fillId="15" borderId="24" xfId="0" applyFont="1" applyFill="1" applyBorder="1" applyAlignment="1">
      <alignment horizontal="center"/>
    </xf>
    <xf numFmtId="0" fontId="17" fillId="11" borderId="0" xfId="0" applyFont="1" applyFill="1" applyAlignment="1">
      <alignment horizontal="center"/>
    </xf>
    <xf numFmtId="0" fontId="22" fillId="0" borderId="0" xfId="0" applyFont="1" applyAlignment="1">
      <alignment horizontal="left" wrapText="1"/>
    </xf>
    <xf numFmtId="167" fontId="23" fillId="8" borderId="0" xfId="0" applyNumberFormat="1" applyFont="1" applyFill="1" applyAlignment="1">
      <alignment horizontal="left" vertical="center" wrapText="1"/>
    </xf>
    <xf numFmtId="0" fontId="23" fillId="8" borderId="0" xfId="0" applyFont="1" applyFill="1" applyAlignment="1">
      <alignment horizontal="left"/>
    </xf>
  </cellXfs>
  <cellStyles count="6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Vírgula" xfId="4" builtinId="3"/>
    <cellStyle name="Vírgula 2" xfId="5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95250</xdr:rowOff>
    </xdr:from>
    <xdr:to>
      <xdr:col>0</xdr:col>
      <xdr:colOff>809625</xdr:colOff>
      <xdr:row>4</xdr:row>
      <xdr:rowOff>35858</xdr:rowOff>
    </xdr:to>
    <xdr:pic>
      <xdr:nvPicPr>
        <xdr:cNvPr id="6346" name="Imagem 2">
          <a:extLst>
            <a:ext uri="{FF2B5EF4-FFF2-40B4-BE49-F238E27FC236}">
              <a16:creationId xmlns:a16="http://schemas.microsoft.com/office/drawing/2014/main" id="{1FA63AD4-9E62-4D75-82D5-E5A8F55A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61975"/>
          <a:ext cx="7810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38100</xdr:rowOff>
    </xdr:from>
    <xdr:ext cx="1409700" cy="1190625"/>
    <xdr:pic>
      <xdr:nvPicPr>
        <xdr:cNvPr id="2" name="image1.png">
          <a:extLst>
            <a:ext uri="{FF2B5EF4-FFF2-40B4-BE49-F238E27FC236}">
              <a16:creationId xmlns:a16="http://schemas.microsoft.com/office/drawing/2014/main" id="{14F29134-D836-4465-8D9E-97BDB88602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38100"/>
          <a:ext cx="1409700" cy="1190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35</xdr:row>
      <xdr:rowOff>38100</xdr:rowOff>
    </xdr:from>
    <xdr:ext cx="4867275" cy="485775"/>
    <xdr:pic>
      <xdr:nvPicPr>
        <xdr:cNvPr id="8" name="image8.png">
          <a:extLst>
            <a:ext uri="{FF2B5EF4-FFF2-40B4-BE49-F238E27FC236}">
              <a16:creationId xmlns:a16="http://schemas.microsoft.com/office/drawing/2014/main" id="{4395FED2-1ACF-48EB-8BC1-87DEA16B5E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0" y="8439150"/>
          <a:ext cx="486727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0</xdr:row>
      <xdr:rowOff>38100</xdr:rowOff>
    </xdr:from>
    <xdr:ext cx="819150" cy="723900"/>
    <xdr:pic>
      <xdr:nvPicPr>
        <xdr:cNvPr id="9" name="image6.png">
          <a:extLst>
            <a:ext uri="{FF2B5EF4-FFF2-40B4-BE49-F238E27FC236}">
              <a16:creationId xmlns:a16="http://schemas.microsoft.com/office/drawing/2014/main" id="{08124A65-CCF7-406C-8D7F-FED59DCE54E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" y="38100"/>
          <a:ext cx="819150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190500</xdr:colOff>
      <xdr:row>9</xdr:row>
      <xdr:rowOff>0</xdr:rowOff>
    </xdr:from>
    <xdr:ext cx="6610350" cy="2562225"/>
    <xdr:pic>
      <xdr:nvPicPr>
        <xdr:cNvPr id="10" name="image7.png">
          <a:extLst>
            <a:ext uri="{FF2B5EF4-FFF2-40B4-BE49-F238E27FC236}">
              <a16:creationId xmlns:a16="http://schemas.microsoft.com/office/drawing/2014/main" id="{356D9E47-9096-463A-8F7E-12D6CE857C2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62775" y="1866900"/>
          <a:ext cx="6610350" cy="2562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7"/>
  <sheetViews>
    <sheetView tabSelected="1" view="pageBreakPreview" topLeftCell="C11" zoomScaleNormal="100" zoomScaleSheetLayoutView="100" workbookViewId="0">
      <selection activeCell="I57" sqref="I57"/>
    </sheetView>
  </sheetViews>
  <sheetFormatPr defaultRowHeight="12.75"/>
  <cols>
    <col min="1" max="1" width="12.5703125" style="1" customWidth="1"/>
    <col min="2" max="2" width="14" style="1" bestFit="1" customWidth="1"/>
    <col min="3" max="3" width="9.140625" style="1"/>
    <col min="4" max="4" width="62.42578125" style="3" customWidth="1"/>
    <col min="5" max="5" width="9.140625" style="3" customWidth="1"/>
    <col min="6" max="6" width="9.140625" style="3" bestFit="1" customWidth="1"/>
    <col min="7" max="7" width="15" style="15" customWidth="1"/>
    <col min="8" max="8" width="10.28515625" style="8" bestFit="1" customWidth="1"/>
    <col min="9" max="9" width="14.5703125" style="22" bestFit="1" customWidth="1"/>
    <col min="10" max="10" width="18" style="15" bestFit="1" customWidth="1"/>
    <col min="11" max="11" width="12.140625" bestFit="1" customWidth="1"/>
    <col min="12" max="12" width="14.28515625" bestFit="1" customWidth="1"/>
    <col min="13" max="13" width="15.85546875" customWidth="1"/>
    <col min="15" max="15" width="10.28515625" bestFit="1" customWidth="1"/>
    <col min="16" max="16" width="18" customWidth="1"/>
    <col min="19" max="19" width="22.5703125" customWidth="1"/>
  </cols>
  <sheetData>
    <row r="1" spans="1:19" ht="19.5">
      <c r="A1" s="333" t="s">
        <v>17</v>
      </c>
      <c r="B1" s="333"/>
      <c r="C1" s="333"/>
      <c r="D1" s="333"/>
      <c r="E1" s="333"/>
      <c r="F1" s="333"/>
      <c r="G1" s="333"/>
      <c r="H1" s="333"/>
      <c r="I1" s="333"/>
      <c r="J1" s="334"/>
      <c r="K1" s="178"/>
      <c r="L1" s="179"/>
      <c r="M1" s="179"/>
      <c r="N1" s="179"/>
      <c r="O1" s="179"/>
      <c r="P1" s="179"/>
      <c r="Q1" s="179"/>
      <c r="R1" s="179"/>
      <c r="S1" s="180"/>
    </row>
    <row r="2" spans="1:19" ht="14.25" customHeight="1">
      <c r="A2" s="43"/>
      <c r="B2" s="329" t="s">
        <v>30</v>
      </c>
      <c r="C2" s="330"/>
      <c r="D2" s="330"/>
      <c r="E2" s="330"/>
      <c r="F2" s="330"/>
      <c r="G2" s="330"/>
      <c r="H2" s="330"/>
      <c r="I2" s="330"/>
      <c r="J2" s="330"/>
      <c r="K2" s="331" t="s">
        <v>16</v>
      </c>
      <c r="L2" s="330"/>
      <c r="M2" s="330"/>
      <c r="N2" s="330"/>
      <c r="O2" s="330"/>
      <c r="P2" s="330"/>
      <c r="Q2" s="330"/>
      <c r="R2" s="330"/>
      <c r="S2" s="332"/>
    </row>
    <row r="3" spans="1:19" ht="32.25" customHeight="1">
      <c r="A3" s="44"/>
      <c r="B3" s="341" t="s">
        <v>38</v>
      </c>
      <c r="C3" s="342"/>
      <c r="D3" s="318" t="s">
        <v>126</v>
      </c>
      <c r="E3" s="319"/>
      <c r="H3" s="4"/>
      <c r="J3" s="172"/>
      <c r="K3" s="335" t="s">
        <v>34</v>
      </c>
      <c r="L3" s="336"/>
      <c r="M3" s="336"/>
      <c r="N3" s="289"/>
      <c r="O3" s="337"/>
      <c r="P3" s="176"/>
      <c r="Q3" s="344" t="s">
        <v>42</v>
      </c>
      <c r="R3" s="345"/>
      <c r="S3" s="343">
        <v>1</v>
      </c>
    </row>
    <row r="4" spans="1:19" ht="12.75" customHeight="1">
      <c r="A4" s="44"/>
      <c r="B4" s="341" t="s">
        <v>39</v>
      </c>
      <c r="C4" s="342"/>
      <c r="D4" s="318" t="s">
        <v>127</v>
      </c>
      <c r="E4" s="319"/>
      <c r="H4" s="20"/>
      <c r="I4" s="20"/>
      <c r="J4" s="173"/>
      <c r="K4" s="339" t="s">
        <v>35</v>
      </c>
      <c r="L4" s="340"/>
      <c r="M4" s="340"/>
      <c r="N4" s="289"/>
      <c r="O4" s="337"/>
      <c r="P4" s="176"/>
      <c r="Q4" s="344"/>
      <c r="R4" s="345"/>
      <c r="S4" s="343"/>
    </row>
    <row r="5" spans="1:19">
      <c r="A5" s="44"/>
      <c r="B5" s="341" t="s">
        <v>40</v>
      </c>
      <c r="C5" s="342"/>
      <c r="D5" s="320" t="s">
        <v>128</v>
      </c>
      <c r="E5" s="321"/>
      <c r="H5" s="4"/>
      <c r="J5" s="174"/>
      <c r="K5" s="335" t="s">
        <v>36</v>
      </c>
      <c r="L5" s="336"/>
      <c r="M5" s="336"/>
      <c r="N5" s="289"/>
      <c r="O5" s="290"/>
      <c r="P5" s="176"/>
      <c r="Q5" s="338" t="s">
        <v>33</v>
      </c>
      <c r="R5" s="336"/>
      <c r="S5" s="181" t="str">
        <f>N5-N3&amp;" DIAS"</f>
        <v>0 DIAS</v>
      </c>
    </row>
    <row r="6" spans="1:19">
      <c r="A6" s="45"/>
      <c r="B6" s="311" t="s">
        <v>41</v>
      </c>
      <c r="C6" s="325"/>
      <c r="D6" s="322">
        <v>45383</v>
      </c>
      <c r="E6" s="321"/>
      <c r="F6" s="52"/>
      <c r="G6" s="53"/>
      <c r="H6" s="26"/>
      <c r="I6" s="27"/>
      <c r="J6" s="175"/>
      <c r="K6" s="182"/>
      <c r="L6" s="176"/>
      <c r="M6" s="176"/>
      <c r="N6" s="176"/>
      <c r="O6" s="176"/>
      <c r="P6" s="28"/>
      <c r="Q6" s="311" t="s">
        <v>32</v>
      </c>
      <c r="R6" s="312"/>
      <c r="S6" s="183">
        <f>S69/J59</f>
        <v>0</v>
      </c>
    </row>
    <row r="7" spans="1:19" s="1" customFormat="1">
      <c r="A7" s="305" t="s">
        <v>0</v>
      </c>
      <c r="B7" s="305" t="s">
        <v>18</v>
      </c>
      <c r="C7" s="305" t="s">
        <v>10</v>
      </c>
      <c r="D7" s="305" t="s">
        <v>1</v>
      </c>
      <c r="E7" s="305" t="s">
        <v>2</v>
      </c>
      <c r="F7" s="305" t="s">
        <v>3</v>
      </c>
      <c r="G7" s="307" t="s">
        <v>22</v>
      </c>
      <c r="H7" s="305" t="s">
        <v>20</v>
      </c>
      <c r="I7" s="307" t="s">
        <v>23</v>
      </c>
      <c r="J7" s="309" t="s">
        <v>24</v>
      </c>
      <c r="K7" s="313" t="s">
        <v>25</v>
      </c>
      <c r="L7" s="314"/>
      <c r="M7" s="314"/>
      <c r="N7" s="315" t="s">
        <v>28</v>
      </c>
      <c r="O7" s="314"/>
      <c r="P7" s="316"/>
      <c r="Q7" s="315" t="s">
        <v>29</v>
      </c>
      <c r="R7" s="314"/>
      <c r="S7" s="317"/>
    </row>
    <row r="8" spans="1:19" s="1" customFormat="1">
      <c r="A8" s="306"/>
      <c r="B8" s="306"/>
      <c r="C8" s="306"/>
      <c r="D8" s="306"/>
      <c r="E8" s="306"/>
      <c r="F8" s="306"/>
      <c r="G8" s="308"/>
      <c r="H8" s="306"/>
      <c r="I8" s="308"/>
      <c r="J8" s="310"/>
      <c r="K8" s="184" t="s">
        <v>3</v>
      </c>
      <c r="L8" s="166" t="s">
        <v>26</v>
      </c>
      <c r="M8" s="166" t="s">
        <v>27</v>
      </c>
      <c r="N8" s="165" t="s">
        <v>3</v>
      </c>
      <c r="O8" s="166" t="s">
        <v>26</v>
      </c>
      <c r="P8" s="167" t="s">
        <v>27</v>
      </c>
      <c r="Q8" s="165" t="s">
        <v>3</v>
      </c>
      <c r="R8" s="166" t="s">
        <v>26</v>
      </c>
      <c r="S8" s="185" t="s">
        <v>27</v>
      </c>
    </row>
    <row r="9" spans="1:19">
      <c r="A9" s="34">
        <v>1</v>
      </c>
      <c r="B9" s="34"/>
      <c r="C9" s="35"/>
      <c r="D9" s="36" t="s">
        <v>44</v>
      </c>
      <c r="E9" s="37"/>
      <c r="F9" s="38"/>
      <c r="G9" s="212"/>
      <c r="H9" s="323" t="s">
        <v>15</v>
      </c>
      <c r="I9" s="324"/>
      <c r="J9" s="39">
        <v>2370.0100000000002</v>
      </c>
      <c r="K9" s="48"/>
      <c r="L9" s="48"/>
      <c r="M9" s="48">
        <f t="shared" ref="M9" si="0">SUM(M10:M13)</f>
        <v>0</v>
      </c>
      <c r="N9" s="48"/>
      <c r="O9" s="48"/>
      <c r="P9" s="48">
        <f>SUM(P10:P13)</f>
        <v>0</v>
      </c>
      <c r="Q9" s="48"/>
      <c r="R9" s="48"/>
      <c r="S9" s="48">
        <f t="shared" ref="S9" si="1">SUM(S10:S13)</f>
        <v>0</v>
      </c>
    </row>
    <row r="10" spans="1:19" ht="38.25">
      <c r="A10" s="2" t="s">
        <v>4</v>
      </c>
      <c r="B10" s="62" t="s">
        <v>129</v>
      </c>
      <c r="C10" s="2">
        <v>4813</v>
      </c>
      <c r="D10" s="60" t="s">
        <v>130</v>
      </c>
      <c r="E10" s="61" t="s">
        <v>45</v>
      </c>
      <c r="F10" s="6">
        <v>4.5</v>
      </c>
      <c r="G10" s="16">
        <v>250</v>
      </c>
      <c r="H10" s="9">
        <v>0.1963</v>
      </c>
      <c r="I10" s="23">
        <v>299.08</v>
      </c>
      <c r="J10" s="31">
        <v>1345.86</v>
      </c>
      <c r="K10" s="187">
        <f>L10*F10</f>
        <v>0</v>
      </c>
      <c r="L10" s="9">
        <v>0</v>
      </c>
      <c r="M10" s="46">
        <f>L10*J10</f>
        <v>0</v>
      </c>
      <c r="N10" s="49">
        <f>O10*F10</f>
        <v>0</v>
      </c>
      <c r="O10" s="25">
        <v>0</v>
      </c>
      <c r="P10" s="50">
        <f>O10*J10</f>
        <v>0</v>
      </c>
      <c r="Q10" s="47">
        <f>R10*F10</f>
        <v>0</v>
      </c>
      <c r="R10" s="25">
        <f>O10+L10</f>
        <v>0</v>
      </c>
      <c r="S10" s="188">
        <f>P10+M10</f>
        <v>0</v>
      </c>
    </row>
    <row r="11" spans="1:19" s="204" customFormat="1">
      <c r="A11" s="2" t="s">
        <v>5</v>
      </c>
      <c r="B11" s="62" t="s">
        <v>133</v>
      </c>
      <c r="C11" s="2">
        <v>90776</v>
      </c>
      <c r="D11" s="60" t="s">
        <v>134</v>
      </c>
      <c r="E11" s="61" t="s">
        <v>132</v>
      </c>
      <c r="F11" s="6">
        <v>5</v>
      </c>
      <c r="G11" s="16">
        <v>38.700000000000003</v>
      </c>
      <c r="H11" s="9">
        <v>0.1963</v>
      </c>
      <c r="I11" s="23">
        <v>46.3</v>
      </c>
      <c r="J11" s="31">
        <v>231.5</v>
      </c>
      <c r="K11" s="187">
        <f t="shared" ref="K11:K12" si="2">L11*F11</f>
        <v>0</v>
      </c>
      <c r="L11" s="9">
        <v>0</v>
      </c>
      <c r="M11" s="46">
        <f t="shared" ref="M11:M12" si="3">L11*J11</f>
        <v>0</v>
      </c>
      <c r="N11" s="49">
        <f t="shared" ref="N11:N12" si="4">O11*F11</f>
        <v>0</v>
      </c>
      <c r="O11" s="25">
        <v>0</v>
      </c>
      <c r="P11" s="50">
        <f t="shared" ref="P11:P12" si="5">O11*J11</f>
        <v>0</v>
      </c>
      <c r="Q11" s="47">
        <f t="shared" ref="Q11:Q12" si="6">R11*F11</f>
        <v>0</v>
      </c>
      <c r="R11" s="25">
        <f t="shared" ref="R11:R12" si="7">O11+L11</f>
        <v>0</v>
      </c>
      <c r="S11" s="188">
        <f t="shared" ref="S11:S12" si="8">P11+M11</f>
        <v>0</v>
      </c>
    </row>
    <row r="12" spans="1:19" s="204" customFormat="1" ht="25.5">
      <c r="A12" s="2" t="s">
        <v>131</v>
      </c>
      <c r="B12" s="62" t="s">
        <v>133</v>
      </c>
      <c r="C12" s="2">
        <v>90778</v>
      </c>
      <c r="D12" s="60" t="s">
        <v>135</v>
      </c>
      <c r="E12" s="61" t="s">
        <v>132</v>
      </c>
      <c r="F12" s="6">
        <v>5</v>
      </c>
      <c r="G12" s="16">
        <v>132.52000000000001</v>
      </c>
      <c r="H12" s="9">
        <v>0.1963</v>
      </c>
      <c r="I12" s="23">
        <v>158.53</v>
      </c>
      <c r="J12" s="31">
        <v>792.65</v>
      </c>
      <c r="K12" s="187">
        <f t="shared" si="2"/>
        <v>0</v>
      </c>
      <c r="L12" s="9">
        <v>0</v>
      </c>
      <c r="M12" s="46">
        <f t="shared" si="3"/>
        <v>0</v>
      </c>
      <c r="N12" s="49">
        <f t="shared" si="4"/>
        <v>0</v>
      </c>
      <c r="O12" s="25">
        <v>0</v>
      </c>
      <c r="P12" s="50">
        <f t="shared" si="5"/>
        <v>0</v>
      </c>
      <c r="Q12" s="47">
        <f t="shared" si="6"/>
        <v>0</v>
      </c>
      <c r="R12" s="25">
        <f t="shared" si="7"/>
        <v>0</v>
      </c>
      <c r="S12" s="188">
        <f t="shared" si="8"/>
        <v>0</v>
      </c>
    </row>
    <row r="13" spans="1:19">
      <c r="A13" s="29"/>
      <c r="B13" s="29"/>
      <c r="C13" s="206"/>
      <c r="D13" s="206"/>
      <c r="E13" s="206"/>
      <c r="F13" s="206"/>
      <c r="G13" s="206"/>
      <c r="H13" s="206"/>
      <c r="I13" s="206"/>
      <c r="J13" s="206"/>
      <c r="K13" s="214"/>
      <c r="L13" s="4"/>
      <c r="M13" s="207"/>
      <c r="N13" s="208"/>
      <c r="O13" s="211"/>
      <c r="P13" s="207"/>
      <c r="Q13" s="208"/>
      <c r="R13" s="211"/>
      <c r="S13" s="215"/>
    </row>
    <row r="14" spans="1:19">
      <c r="A14" s="34">
        <v>2</v>
      </c>
      <c r="B14" s="34"/>
      <c r="C14" s="35"/>
      <c r="D14" s="36" t="s">
        <v>46</v>
      </c>
      <c r="E14" s="40"/>
      <c r="F14" s="41"/>
      <c r="G14" s="42"/>
      <c r="H14" s="279" t="s">
        <v>15</v>
      </c>
      <c r="I14" s="279"/>
      <c r="J14" s="39">
        <v>10977.45</v>
      </c>
      <c r="K14" s="198"/>
      <c r="L14" s="199"/>
      <c r="M14" s="39">
        <f>SUM(M15:M22)</f>
        <v>0</v>
      </c>
      <c r="N14" s="200"/>
      <c r="O14" s="201"/>
      <c r="P14" s="48">
        <f>SUM(P15:P22)</f>
        <v>0</v>
      </c>
      <c r="Q14" s="202"/>
      <c r="R14" s="201"/>
      <c r="S14" s="186">
        <f>SUM(S15:S22)</f>
        <v>0</v>
      </c>
    </row>
    <row r="15" spans="1:19" ht="63.75">
      <c r="A15" s="62" t="s">
        <v>136</v>
      </c>
      <c r="B15" s="5" t="s">
        <v>19</v>
      </c>
      <c r="C15" s="2">
        <v>90106</v>
      </c>
      <c r="D15" s="60" t="s">
        <v>143</v>
      </c>
      <c r="E15" s="61" t="s">
        <v>47</v>
      </c>
      <c r="F15" s="6">
        <v>47.64</v>
      </c>
      <c r="G15" s="16">
        <v>7.69</v>
      </c>
      <c r="H15" s="10">
        <v>0.1963</v>
      </c>
      <c r="I15" s="23">
        <v>9.1999999999999993</v>
      </c>
      <c r="J15" s="31">
        <v>438.29</v>
      </c>
      <c r="K15" s="187">
        <f t="shared" ref="K15:K49" si="9">L15*F15</f>
        <v>0</v>
      </c>
      <c r="L15" s="164">
        <v>0</v>
      </c>
      <c r="M15" s="46">
        <f t="shared" ref="M15:M49" si="10">L15*J15</f>
        <v>0</v>
      </c>
      <c r="N15" s="49">
        <f t="shared" ref="N15:N49" si="11">O15*F15</f>
        <v>0</v>
      </c>
      <c r="O15" s="171">
        <v>0</v>
      </c>
      <c r="P15" s="50">
        <f t="shared" ref="P15:P49" si="12">O15*J15</f>
        <v>0</v>
      </c>
      <c r="Q15" s="47">
        <f t="shared" ref="Q15:Q49" si="13">R15*F15</f>
        <v>0</v>
      </c>
      <c r="R15" s="197">
        <f>O15+L15</f>
        <v>0</v>
      </c>
      <c r="S15" s="189">
        <f t="shared" ref="S15" si="14">P15+M15</f>
        <v>0</v>
      </c>
    </row>
    <row r="16" spans="1:19" s="204" customFormat="1" ht="63.75">
      <c r="A16" s="62" t="s">
        <v>137</v>
      </c>
      <c r="B16" s="5" t="s">
        <v>19</v>
      </c>
      <c r="C16" s="2">
        <v>93379</v>
      </c>
      <c r="D16" s="60" t="s">
        <v>144</v>
      </c>
      <c r="E16" s="61" t="s">
        <v>47</v>
      </c>
      <c r="F16" s="6">
        <v>21.39</v>
      </c>
      <c r="G16" s="16">
        <v>18.66</v>
      </c>
      <c r="H16" s="10">
        <v>0.1963</v>
      </c>
      <c r="I16" s="23">
        <v>22.32</v>
      </c>
      <c r="J16" s="31">
        <v>477.42</v>
      </c>
      <c r="K16" s="187">
        <f t="shared" ref="K16:K19" si="15">L16*F16</f>
        <v>0</v>
      </c>
      <c r="L16" s="164">
        <v>0</v>
      </c>
      <c r="M16" s="46">
        <f t="shared" ref="M16:M19" si="16">L16*J16</f>
        <v>0</v>
      </c>
      <c r="N16" s="49">
        <f t="shared" ref="N16:N19" si="17">O16*F16</f>
        <v>0</v>
      </c>
      <c r="O16" s="171">
        <v>0</v>
      </c>
      <c r="P16" s="50">
        <f t="shared" ref="P16:P19" si="18">O16*J16</f>
        <v>0</v>
      </c>
      <c r="Q16" s="47">
        <f t="shared" ref="Q16:Q19" si="19">R16*F16</f>
        <v>0</v>
      </c>
      <c r="R16" s="197">
        <f t="shared" ref="R16:R19" si="20">O16+L16</f>
        <v>0</v>
      </c>
      <c r="S16" s="189">
        <f t="shared" ref="S16:S19" si="21">P16+M16</f>
        <v>0</v>
      </c>
    </row>
    <row r="17" spans="1:19" s="204" customFormat="1" ht="38.25">
      <c r="A17" s="62" t="s">
        <v>138</v>
      </c>
      <c r="B17" s="5" t="s">
        <v>19</v>
      </c>
      <c r="C17" s="2" t="s">
        <v>141</v>
      </c>
      <c r="D17" s="60" t="s">
        <v>145</v>
      </c>
      <c r="E17" s="61" t="s">
        <v>115</v>
      </c>
      <c r="F17" s="6">
        <v>1</v>
      </c>
      <c r="G17" s="16">
        <v>2120.09</v>
      </c>
      <c r="H17" s="10">
        <v>0.1963</v>
      </c>
      <c r="I17" s="23">
        <v>2536.2600000000002</v>
      </c>
      <c r="J17" s="31">
        <v>2536.2600000000002</v>
      </c>
      <c r="K17" s="187">
        <f t="shared" si="15"/>
        <v>0</v>
      </c>
      <c r="L17" s="164">
        <v>0</v>
      </c>
      <c r="M17" s="46">
        <f t="shared" si="16"/>
        <v>0</v>
      </c>
      <c r="N17" s="49">
        <f t="shared" si="17"/>
        <v>0</v>
      </c>
      <c r="O17" s="171">
        <v>0</v>
      </c>
      <c r="P17" s="50">
        <f t="shared" si="18"/>
        <v>0</v>
      </c>
      <c r="Q17" s="47">
        <f t="shared" si="19"/>
        <v>0</v>
      </c>
      <c r="R17" s="197">
        <f t="shared" si="20"/>
        <v>0</v>
      </c>
      <c r="S17" s="189">
        <f t="shared" si="21"/>
        <v>0</v>
      </c>
    </row>
    <row r="18" spans="1:19" s="204" customFormat="1" ht="25.5">
      <c r="A18" s="62" t="s">
        <v>139</v>
      </c>
      <c r="B18" s="5" t="s">
        <v>19</v>
      </c>
      <c r="C18" s="2" t="s">
        <v>142</v>
      </c>
      <c r="D18" s="60" t="s">
        <v>146</v>
      </c>
      <c r="E18" s="61" t="s">
        <v>115</v>
      </c>
      <c r="F18" s="6">
        <v>2</v>
      </c>
      <c r="G18" s="16">
        <v>596.23</v>
      </c>
      <c r="H18" s="10">
        <v>0.1963</v>
      </c>
      <c r="I18" s="23">
        <v>713.27</v>
      </c>
      <c r="J18" s="31">
        <v>1426.54</v>
      </c>
      <c r="K18" s="187">
        <f t="shared" si="15"/>
        <v>0</v>
      </c>
      <c r="L18" s="164">
        <v>0</v>
      </c>
      <c r="M18" s="46">
        <f t="shared" si="16"/>
        <v>0</v>
      </c>
      <c r="N18" s="49">
        <f t="shared" si="17"/>
        <v>0</v>
      </c>
      <c r="O18" s="171">
        <v>0</v>
      </c>
      <c r="P18" s="50">
        <f t="shared" si="18"/>
        <v>0</v>
      </c>
      <c r="Q18" s="47">
        <f t="shared" si="19"/>
        <v>0</v>
      </c>
      <c r="R18" s="197">
        <f t="shared" si="20"/>
        <v>0</v>
      </c>
      <c r="S18" s="189">
        <f t="shared" si="21"/>
        <v>0</v>
      </c>
    </row>
    <row r="19" spans="1:19" s="204" customFormat="1" ht="51">
      <c r="A19" s="62" t="s">
        <v>140</v>
      </c>
      <c r="B19" s="5" t="s">
        <v>19</v>
      </c>
      <c r="C19" s="2">
        <v>92210</v>
      </c>
      <c r="D19" s="60" t="s">
        <v>147</v>
      </c>
      <c r="E19" s="61" t="s">
        <v>48</v>
      </c>
      <c r="F19" s="6">
        <v>31</v>
      </c>
      <c r="G19" s="16">
        <v>164.46</v>
      </c>
      <c r="H19" s="10">
        <v>0.1963</v>
      </c>
      <c r="I19" s="23">
        <v>196.74</v>
      </c>
      <c r="J19" s="31">
        <v>6098.94</v>
      </c>
      <c r="K19" s="187">
        <f t="shared" si="15"/>
        <v>0</v>
      </c>
      <c r="L19" s="164">
        <v>0</v>
      </c>
      <c r="M19" s="46">
        <f t="shared" si="16"/>
        <v>0</v>
      </c>
      <c r="N19" s="49">
        <f t="shared" si="17"/>
        <v>0</v>
      </c>
      <c r="O19" s="171">
        <v>0</v>
      </c>
      <c r="P19" s="50">
        <f t="shared" si="18"/>
        <v>0</v>
      </c>
      <c r="Q19" s="47">
        <f t="shared" si="19"/>
        <v>0</v>
      </c>
      <c r="R19" s="197">
        <f t="shared" si="20"/>
        <v>0</v>
      </c>
      <c r="S19" s="189">
        <f t="shared" si="21"/>
        <v>0</v>
      </c>
    </row>
    <row r="20" spans="1:19" s="238" customFormat="1">
      <c r="A20" s="275" t="s">
        <v>199</v>
      </c>
      <c r="B20" s="276"/>
      <c r="C20" s="276"/>
      <c r="D20" s="276"/>
      <c r="E20" s="276"/>
      <c r="F20" s="276"/>
      <c r="G20" s="276"/>
      <c r="H20" s="276"/>
      <c r="I20" s="277"/>
      <c r="J20" s="259">
        <f>J21</f>
        <v>6936.5828532000014</v>
      </c>
      <c r="K20" s="260"/>
      <c r="L20" s="261"/>
      <c r="M20" s="262">
        <f>M21</f>
        <v>0</v>
      </c>
      <c r="N20" s="263"/>
      <c r="O20" s="264"/>
      <c r="P20" s="265">
        <f>P21</f>
        <v>0</v>
      </c>
      <c r="Q20" s="266"/>
      <c r="R20" s="267"/>
      <c r="S20" s="268">
        <f>S21</f>
        <v>0</v>
      </c>
    </row>
    <row r="21" spans="1:19" s="238" customFormat="1" ht="38.25">
      <c r="A21" s="240" t="s">
        <v>198</v>
      </c>
      <c r="B21" s="241" t="s">
        <v>19</v>
      </c>
      <c r="C21" s="242">
        <v>102354</v>
      </c>
      <c r="D21" s="243" t="s">
        <v>200</v>
      </c>
      <c r="E21" s="244" t="s">
        <v>184</v>
      </c>
      <c r="F21" s="245">
        <f>31*1.5*0.8</f>
        <v>37.200000000000003</v>
      </c>
      <c r="G21" s="246">
        <v>155.87</v>
      </c>
      <c r="H21" s="247">
        <v>0.1963</v>
      </c>
      <c r="I21" s="248">
        <f>G21*H21+G21</f>
        <v>186.46728100000001</v>
      </c>
      <c r="J21" s="249">
        <f>I21*F21</f>
        <v>6936.5828532000014</v>
      </c>
      <c r="K21" s="250">
        <f t="shared" ref="K21" si="22">L21*F21</f>
        <v>0</v>
      </c>
      <c r="L21" s="251">
        <v>0</v>
      </c>
      <c r="M21" s="252">
        <f t="shared" ref="M21" si="23">L21*J21</f>
        <v>0</v>
      </c>
      <c r="N21" s="253">
        <f t="shared" ref="N21" si="24">O21*F21</f>
        <v>0</v>
      </c>
      <c r="O21" s="254">
        <v>0</v>
      </c>
      <c r="P21" s="255">
        <f t="shared" ref="P21" si="25">O21*J21</f>
        <v>0</v>
      </c>
      <c r="Q21" s="256">
        <f t="shared" ref="Q21" si="26">R21*F21</f>
        <v>0</v>
      </c>
      <c r="R21" s="257">
        <f t="shared" ref="R21" si="27">O21+L21</f>
        <v>0</v>
      </c>
      <c r="S21" s="258">
        <f t="shared" ref="S21" si="28">P21+M21</f>
        <v>0</v>
      </c>
    </row>
    <row r="22" spans="1:19">
      <c r="A22" s="30"/>
      <c r="B22" s="30"/>
      <c r="C22" s="206"/>
      <c r="D22" s="206"/>
      <c r="E22" s="206"/>
      <c r="F22" s="206"/>
      <c r="G22" s="206"/>
      <c r="H22" s="206"/>
      <c r="I22" s="206"/>
      <c r="J22" s="206"/>
      <c r="K22" s="214"/>
      <c r="L22" s="4"/>
      <c r="M22" s="207"/>
      <c r="N22" s="208"/>
      <c r="O22" s="177"/>
      <c r="P22" s="207"/>
      <c r="Q22" s="208"/>
      <c r="R22" s="177"/>
      <c r="S22" s="216"/>
    </row>
    <row r="23" spans="1:19">
      <c r="A23" s="34">
        <v>3</v>
      </c>
      <c r="B23" s="34"/>
      <c r="C23" s="35"/>
      <c r="D23" s="36" t="s">
        <v>148</v>
      </c>
      <c r="E23" s="40"/>
      <c r="F23" s="41"/>
      <c r="G23" s="42"/>
      <c r="H23" s="279" t="s">
        <v>15</v>
      </c>
      <c r="I23" s="279"/>
      <c r="J23" s="39">
        <v>37458.379999999997</v>
      </c>
      <c r="K23" s="198"/>
      <c r="L23" s="170"/>
      <c r="M23" s="39">
        <f>SUM(M25:M30)</f>
        <v>0</v>
      </c>
      <c r="N23" s="200"/>
      <c r="O23" s="170"/>
      <c r="P23" s="48">
        <f>SUM(P25:P26)</f>
        <v>0</v>
      </c>
      <c r="Q23" s="202"/>
      <c r="R23" s="170"/>
      <c r="S23" s="186">
        <f>SUM(S25:S26)</f>
        <v>0</v>
      </c>
    </row>
    <row r="24" spans="1:19" s="204" customFormat="1">
      <c r="A24" s="34" t="s">
        <v>6</v>
      </c>
      <c r="B24" s="34"/>
      <c r="C24" s="35"/>
      <c r="D24" s="36" t="s">
        <v>150</v>
      </c>
      <c r="E24" s="40"/>
      <c r="F24" s="41"/>
      <c r="G24" s="42"/>
      <c r="H24" s="203"/>
      <c r="I24" s="203"/>
      <c r="J24" s="39"/>
      <c r="K24" s="198"/>
      <c r="L24" s="170"/>
      <c r="M24" s="39"/>
      <c r="N24" s="200"/>
      <c r="O24" s="170"/>
      <c r="P24" s="48"/>
      <c r="Q24" s="202"/>
      <c r="R24" s="170"/>
      <c r="S24" s="186"/>
    </row>
    <row r="25" spans="1:19" ht="38.25">
      <c r="A25" s="62" t="s">
        <v>149</v>
      </c>
      <c r="B25" s="5" t="s">
        <v>19</v>
      </c>
      <c r="C25" s="2">
        <v>96396</v>
      </c>
      <c r="D25" s="60" t="s">
        <v>151</v>
      </c>
      <c r="E25" s="61" t="s">
        <v>47</v>
      </c>
      <c r="F25" s="6">
        <v>131.01</v>
      </c>
      <c r="G25" s="17">
        <v>184.11</v>
      </c>
      <c r="H25" s="10">
        <v>0.1963</v>
      </c>
      <c r="I25" s="23">
        <v>220.25</v>
      </c>
      <c r="J25" s="31">
        <v>28854.95</v>
      </c>
      <c r="K25" s="187">
        <f t="shared" si="9"/>
        <v>0</v>
      </c>
      <c r="L25" s="9">
        <v>0</v>
      </c>
      <c r="M25" s="46">
        <f t="shared" si="10"/>
        <v>0</v>
      </c>
      <c r="N25" s="49">
        <f t="shared" si="11"/>
        <v>0</v>
      </c>
      <c r="O25" s="25">
        <v>0</v>
      </c>
      <c r="P25" s="50">
        <f t="shared" si="12"/>
        <v>0</v>
      </c>
      <c r="Q25" s="47">
        <f t="shared" si="13"/>
        <v>0</v>
      </c>
      <c r="R25" s="25">
        <f t="shared" ref="R25:R29" si="29">O25+L25</f>
        <v>0</v>
      </c>
      <c r="S25" s="188">
        <f t="shared" ref="S25:S29" si="30">M25+P25</f>
        <v>0</v>
      </c>
    </row>
    <row r="26" spans="1:19" ht="38.25">
      <c r="A26" s="62" t="s">
        <v>156</v>
      </c>
      <c r="B26" s="5" t="s">
        <v>19</v>
      </c>
      <c r="C26" s="2">
        <v>95878</v>
      </c>
      <c r="D26" s="60" t="s">
        <v>154</v>
      </c>
      <c r="E26" s="61" t="s">
        <v>152</v>
      </c>
      <c r="F26" s="6">
        <v>4323.33</v>
      </c>
      <c r="G26" s="17">
        <v>1.66</v>
      </c>
      <c r="H26" s="10">
        <v>0.1963</v>
      </c>
      <c r="I26" s="51">
        <v>1.99</v>
      </c>
      <c r="J26" s="31">
        <v>8603.43</v>
      </c>
      <c r="K26" s="187">
        <f t="shared" si="9"/>
        <v>0</v>
      </c>
      <c r="L26" s="9">
        <v>0</v>
      </c>
      <c r="M26" s="46">
        <f t="shared" si="10"/>
        <v>0</v>
      </c>
      <c r="N26" s="49">
        <f t="shared" si="11"/>
        <v>0</v>
      </c>
      <c r="O26" s="25">
        <v>0</v>
      </c>
      <c r="P26" s="50">
        <f t="shared" si="12"/>
        <v>0</v>
      </c>
      <c r="Q26" s="47">
        <f t="shared" si="13"/>
        <v>0</v>
      </c>
      <c r="R26" s="25">
        <f t="shared" si="29"/>
        <v>0</v>
      </c>
      <c r="S26" s="188">
        <f t="shared" si="30"/>
        <v>0</v>
      </c>
    </row>
    <row r="27" spans="1:19">
      <c r="A27" s="229" t="s">
        <v>7</v>
      </c>
      <c r="B27" s="217"/>
      <c r="C27" s="35"/>
      <c r="D27" s="223" t="s">
        <v>153</v>
      </c>
      <c r="E27" s="218"/>
      <c r="F27" s="219"/>
      <c r="G27" s="220"/>
      <c r="H27" s="221"/>
      <c r="I27" s="222"/>
      <c r="J27" s="234">
        <v>6005.04</v>
      </c>
      <c r="K27" s="224"/>
      <c r="L27" s="225"/>
      <c r="M27" s="39">
        <f t="shared" si="10"/>
        <v>0</v>
      </c>
      <c r="N27" s="226"/>
      <c r="O27" s="227"/>
      <c r="P27" s="48">
        <f>SUM(P28:P29)</f>
        <v>0</v>
      </c>
      <c r="Q27" s="228"/>
      <c r="R27" s="227"/>
      <c r="S27" s="186">
        <f t="shared" si="30"/>
        <v>0</v>
      </c>
    </row>
    <row r="28" spans="1:19" ht="38.25">
      <c r="A28" s="62" t="s">
        <v>157</v>
      </c>
      <c r="B28" s="5" t="s">
        <v>19</v>
      </c>
      <c r="C28" s="2">
        <v>95878</v>
      </c>
      <c r="D28" s="60" t="s">
        <v>154</v>
      </c>
      <c r="E28" s="61" t="s">
        <v>152</v>
      </c>
      <c r="F28" s="6">
        <v>2620</v>
      </c>
      <c r="G28" s="17">
        <v>1.66</v>
      </c>
      <c r="H28" s="10">
        <v>0.1963</v>
      </c>
      <c r="I28" s="51">
        <v>1.99</v>
      </c>
      <c r="J28" s="31">
        <v>5213.8</v>
      </c>
      <c r="K28" s="187">
        <f t="shared" si="9"/>
        <v>0</v>
      </c>
      <c r="L28" s="9">
        <v>0</v>
      </c>
      <c r="M28" s="46">
        <f t="shared" si="10"/>
        <v>0</v>
      </c>
      <c r="N28" s="49">
        <f t="shared" si="11"/>
        <v>0</v>
      </c>
      <c r="O28" s="25">
        <v>0</v>
      </c>
      <c r="P28" s="50">
        <f t="shared" si="12"/>
        <v>0</v>
      </c>
      <c r="Q28" s="47">
        <f t="shared" si="13"/>
        <v>0</v>
      </c>
      <c r="R28" s="25">
        <f t="shared" si="29"/>
        <v>0</v>
      </c>
      <c r="S28" s="188">
        <f t="shared" si="30"/>
        <v>0</v>
      </c>
    </row>
    <row r="29" spans="1:19" ht="25.5">
      <c r="A29" s="62" t="s">
        <v>158</v>
      </c>
      <c r="B29" s="5" t="s">
        <v>19</v>
      </c>
      <c r="C29" s="5">
        <v>101001</v>
      </c>
      <c r="D29" s="60" t="s">
        <v>155</v>
      </c>
      <c r="E29" s="61" t="s">
        <v>159</v>
      </c>
      <c r="F29" s="6">
        <v>131</v>
      </c>
      <c r="G29" s="17">
        <v>5.05</v>
      </c>
      <c r="H29" s="10">
        <v>0.1963</v>
      </c>
      <c r="I29" s="51">
        <v>6.04</v>
      </c>
      <c r="J29" s="31">
        <v>791.24</v>
      </c>
      <c r="K29" s="187">
        <f t="shared" si="9"/>
        <v>0</v>
      </c>
      <c r="L29" s="9">
        <v>0</v>
      </c>
      <c r="M29" s="46">
        <f t="shared" si="10"/>
        <v>0</v>
      </c>
      <c r="N29" s="49">
        <f t="shared" si="11"/>
        <v>0</v>
      </c>
      <c r="O29" s="25">
        <v>0</v>
      </c>
      <c r="P29" s="50">
        <f t="shared" si="12"/>
        <v>0</v>
      </c>
      <c r="Q29" s="47">
        <f t="shared" si="13"/>
        <v>0</v>
      </c>
      <c r="R29" s="25">
        <f t="shared" si="29"/>
        <v>0</v>
      </c>
      <c r="S29" s="188">
        <f t="shared" si="30"/>
        <v>0</v>
      </c>
    </row>
    <row r="30" spans="1:19">
      <c r="A30" s="30"/>
      <c r="B30" s="30"/>
      <c r="C30" s="206"/>
      <c r="D30" s="206"/>
      <c r="E30" s="206"/>
      <c r="F30" s="206"/>
      <c r="G30" s="206"/>
      <c r="H30" s="206"/>
      <c r="I30" s="206"/>
      <c r="J30" s="206"/>
      <c r="K30" s="214"/>
      <c r="L30" s="168"/>
      <c r="M30" s="207"/>
      <c r="N30" s="208"/>
      <c r="O30" s="205"/>
      <c r="P30" s="207"/>
      <c r="Q30" s="208"/>
      <c r="R30" s="168"/>
      <c r="S30" s="190"/>
    </row>
    <row r="31" spans="1:19">
      <c r="A31" s="34">
        <v>4</v>
      </c>
      <c r="B31" s="34"/>
      <c r="C31" s="34"/>
      <c r="D31" s="36" t="s">
        <v>160</v>
      </c>
      <c r="E31" s="40"/>
      <c r="F31" s="41"/>
      <c r="G31" s="42"/>
      <c r="H31" s="279" t="s">
        <v>15</v>
      </c>
      <c r="I31" s="279"/>
      <c r="J31" s="39">
        <v>103182.33</v>
      </c>
      <c r="K31" s="198"/>
      <c r="L31" s="170"/>
      <c r="M31" s="39">
        <f>SUM(M32:M41)</f>
        <v>0</v>
      </c>
      <c r="N31" s="200"/>
      <c r="O31" s="170"/>
      <c r="P31" s="48">
        <f>SUM(P32:P41)</f>
        <v>0</v>
      </c>
      <c r="Q31" s="202"/>
      <c r="R31" s="170"/>
      <c r="S31" s="186">
        <f>SUM(S32:S41)</f>
        <v>0</v>
      </c>
    </row>
    <row r="32" spans="1:19" ht="25.5">
      <c r="A32" s="2" t="s">
        <v>8</v>
      </c>
      <c r="B32" s="5" t="s">
        <v>19</v>
      </c>
      <c r="C32" s="2">
        <v>99814</v>
      </c>
      <c r="D32" s="60" t="s">
        <v>201</v>
      </c>
      <c r="E32" s="62" t="s">
        <v>45</v>
      </c>
      <c r="F32" s="6">
        <v>873.41</v>
      </c>
      <c r="G32" s="18">
        <v>2.02</v>
      </c>
      <c r="H32" s="10">
        <v>0.1963</v>
      </c>
      <c r="I32" s="23">
        <v>2.42</v>
      </c>
      <c r="J32" s="31">
        <v>2113.65</v>
      </c>
      <c r="K32" s="187">
        <f t="shared" si="9"/>
        <v>0</v>
      </c>
      <c r="L32" s="9">
        <v>0</v>
      </c>
      <c r="M32" s="46">
        <f t="shared" si="10"/>
        <v>0</v>
      </c>
      <c r="N32" s="49">
        <f t="shared" si="11"/>
        <v>0</v>
      </c>
      <c r="O32" s="25">
        <v>0</v>
      </c>
      <c r="P32" s="50">
        <f t="shared" si="12"/>
        <v>0</v>
      </c>
      <c r="Q32" s="47">
        <f t="shared" si="13"/>
        <v>0</v>
      </c>
      <c r="R32" s="25">
        <f t="shared" ref="R32:R34" si="31">O32+L32</f>
        <v>0</v>
      </c>
      <c r="S32" s="188">
        <f t="shared" ref="S32:S34" si="32">M32+P32</f>
        <v>0</v>
      </c>
    </row>
    <row r="33" spans="1:19" ht="25.5">
      <c r="A33" s="2" t="s">
        <v>11</v>
      </c>
      <c r="B33" s="62" t="s">
        <v>164</v>
      </c>
      <c r="C33" s="62" t="s">
        <v>161</v>
      </c>
      <c r="D33" s="60" t="s">
        <v>202</v>
      </c>
      <c r="E33" s="62" t="s">
        <v>45</v>
      </c>
      <c r="F33" s="6">
        <v>873.41</v>
      </c>
      <c r="G33" s="18">
        <v>2.72</v>
      </c>
      <c r="H33" s="10">
        <v>0.1963</v>
      </c>
      <c r="I33" s="51">
        <v>3.25</v>
      </c>
      <c r="J33" s="31">
        <v>2838.58</v>
      </c>
      <c r="K33" s="187">
        <f t="shared" si="9"/>
        <v>0</v>
      </c>
      <c r="L33" s="9">
        <v>0</v>
      </c>
      <c r="M33" s="46">
        <f t="shared" si="10"/>
        <v>0</v>
      </c>
      <c r="N33" s="49">
        <f t="shared" si="11"/>
        <v>0</v>
      </c>
      <c r="O33" s="25">
        <v>0</v>
      </c>
      <c r="P33" s="50">
        <f t="shared" si="12"/>
        <v>0</v>
      </c>
      <c r="Q33" s="47">
        <f t="shared" si="13"/>
        <v>0</v>
      </c>
      <c r="R33" s="25">
        <f t="shared" si="31"/>
        <v>0</v>
      </c>
      <c r="S33" s="188">
        <f t="shared" si="32"/>
        <v>0</v>
      </c>
    </row>
    <row r="34" spans="1:19">
      <c r="A34" s="2" t="s">
        <v>12</v>
      </c>
      <c r="B34" s="62" t="s">
        <v>164</v>
      </c>
      <c r="C34" s="62" t="s">
        <v>162</v>
      </c>
      <c r="D34" s="60" t="s">
        <v>203</v>
      </c>
      <c r="E34" s="62" t="s">
        <v>45</v>
      </c>
      <c r="F34" s="6">
        <v>873.41</v>
      </c>
      <c r="G34" s="18">
        <v>7.71</v>
      </c>
      <c r="H34" s="10">
        <v>0.1963</v>
      </c>
      <c r="I34" s="51">
        <v>9.2200000000000006</v>
      </c>
      <c r="J34" s="31">
        <v>8052.84</v>
      </c>
      <c r="K34" s="187">
        <f t="shared" si="9"/>
        <v>0</v>
      </c>
      <c r="L34" s="9">
        <v>0</v>
      </c>
      <c r="M34" s="46">
        <f t="shared" si="10"/>
        <v>0</v>
      </c>
      <c r="N34" s="49">
        <f t="shared" si="11"/>
        <v>0</v>
      </c>
      <c r="O34" s="25">
        <v>0</v>
      </c>
      <c r="P34" s="50">
        <f t="shared" si="12"/>
        <v>0</v>
      </c>
      <c r="Q34" s="47">
        <f t="shared" si="13"/>
        <v>0</v>
      </c>
      <c r="R34" s="25">
        <f t="shared" si="31"/>
        <v>0</v>
      </c>
      <c r="S34" s="188">
        <f t="shared" si="32"/>
        <v>0</v>
      </c>
    </row>
    <row r="35" spans="1:19" ht="51">
      <c r="A35" s="2" t="s">
        <v>163</v>
      </c>
      <c r="B35" s="5" t="s">
        <v>19</v>
      </c>
      <c r="C35" s="62">
        <v>95995</v>
      </c>
      <c r="D35" s="60" t="s">
        <v>204</v>
      </c>
      <c r="E35" s="62" t="s">
        <v>47</v>
      </c>
      <c r="F35" s="6">
        <v>52.4</v>
      </c>
      <c r="G35" s="18">
        <v>1438.55</v>
      </c>
      <c r="H35" s="10">
        <v>0.1963</v>
      </c>
      <c r="I35" s="51">
        <v>1720.94</v>
      </c>
      <c r="J35" s="31">
        <v>90177.26</v>
      </c>
      <c r="K35" s="187">
        <f t="shared" ref="K35" si="33">L35*F35</f>
        <v>0</v>
      </c>
      <c r="L35" s="9">
        <v>0</v>
      </c>
      <c r="M35" s="46">
        <f t="shared" ref="M35" si="34">L35*J35</f>
        <v>0</v>
      </c>
      <c r="N35" s="49">
        <f t="shared" ref="N35" si="35">O35*F35</f>
        <v>0</v>
      </c>
      <c r="O35" s="25">
        <v>0</v>
      </c>
      <c r="P35" s="50">
        <f t="shared" ref="P35" si="36">O35*J35</f>
        <v>0</v>
      </c>
      <c r="Q35" s="47">
        <f t="shared" ref="Q35" si="37">R35*F35</f>
        <v>0</v>
      </c>
      <c r="R35" s="25">
        <f t="shared" ref="R35" si="38">O35+L35</f>
        <v>0</v>
      </c>
      <c r="S35" s="188">
        <f t="shared" ref="S35" si="39">M35+P35</f>
        <v>0</v>
      </c>
    </row>
    <row r="36" spans="1:19" s="238" customFormat="1">
      <c r="A36" s="275" t="s">
        <v>199</v>
      </c>
      <c r="B36" s="276"/>
      <c r="C36" s="276"/>
      <c r="D36" s="276"/>
      <c r="E36" s="276"/>
      <c r="F36" s="276"/>
      <c r="G36" s="276"/>
      <c r="H36" s="276"/>
      <c r="I36" s="277"/>
      <c r="J36" s="259">
        <f>SUM(J37:J40)</f>
        <v>5316.7579604999992</v>
      </c>
      <c r="K36" s="260"/>
      <c r="L36" s="261"/>
      <c r="M36" s="262">
        <f>SUM(M37:M40)</f>
        <v>0</v>
      </c>
      <c r="N36" s="263"/>
      <c r="O36" s="264"/>
      <c r="P36" s="265">
        <f>SUM(P37:P40)</f>
        <v>0</v>
      </c>
      <c r="Q36" s="266"/>
      <c r="R36" s="267"/>
      <c r="S36" s="268">
        <f>SUM(S37:S40)</f>
        <v>0</v>
      </c>
    </row>
    <row r="37" spans="1:19" s="238" customFormat="1" ht="25.5">
      <c r="A37" s="242" t="s">
        <v>8</v>
      </c>
      <c r="B37" s="241" t="s">
        <v>19</v>
      </c>
      <c r="C37" s="242">
        <v>99814</v>
      </c>
      <c r="D37" s="243" t="s">
        <v>201</v>
      </c>
      <c r="E37" s="240" t="s">
        <v>45</v>
      </c>
      <c r="F37" s="245">
        <f>10*4.5</f>
        <v>45</v>
      </c>
      <c r="G37" s="269">
        <v>2.02</v>
      </c>
      <c r="H37" s="247">
        <v>0.1963</v>
      </c>
      <c r="I37" s="248">
        <f>G37+G37*H37</f>
        <v>2.4165260000000002</v>
      </c>
      <c r="J37" s="249">
        <f>I37*F37</f>
        <v>108.74367000000001</v>
      </c>
      <c r="K37" s="250">
        <f t="shared" ref="K37:K40" si="40">L37*F37</f>
        <v>0</v>
      </c>
      <c r="L37" s="270">
        <v>0</v>
      </c>
      <c r="M37" s="252">
        <f t="shared" ref="M37:M40" si="41">L37*J37</f>
        <v>0</v>
      </c>
      <c r="N37" s="253">
        <f t="shared" ref="N37:N40" si="42">O37*F37</f>
        <v>0</v>
      </c>
      <c r="O37" s="271">
        <v>0</v>
      </c>
      <c r="P37" s="255">
        <f t="shared" ref="P37:P40" si="43">O37*J37</f>
        <v>0</v>
      </c>
      <c r="Q37" s="256">
        <f t="shared" ref="Q37:Q40" si="44">R37*F37</f>
        <v>0</v>
      </c>
      <c r="R37" s="271">
        <f t="shared" ref="R37:R40" si="45">O37+L37</f>
        <v>0</v>
      </c>
      <c r="S37" s="258">
        <f t="shared" ref="S37:S40" si="46">M37+P37</f>
        <v>0</v>
      </c>
    </row>
    <row r="38" spans="1:19" s="238" customFormat="1" ht="25.5">
      <c r="A38" s="242" t="s">
        <v>11</v>
      </c>
      <c r="B38" s="240" t="s">
        <v>164</v>
      </c>
      <c r="C38" s="240" t="s">
        <v>161</v>
      </c>
      <c r="D38" s="243" t="s">
        <v>202</v>
      </c>
      <c r="E38" s="240" t="s">
        <v>45</v>
      </c>
      <c r="F38" s="245">
        <v>45</v>
      </c>
      <c r="G38" s="269">
        <v>2.72</v>
      </c>
      <c r="H38" s="247">
        <v>0.1963</v>
      </c>
      <c r="I38" s="248">
        <f t="shared" ref="I38:I40" si="47">G38+G38*H38</f>
        <v>3.2539360000000004</v>
      </c>
      <c r="J38" s="249">
        <f t="shared" ref="J38:J40" si="48">I38*F38</f>
        <v>146.42712000000003</v>
      </c>
      <c r="K38" s="250">
        <f t="shared" si="40"/>
        <v>0</v>
      </c>
      <c r="L38" s="270">
        <v>0</v>
      </c>
      <c r="M38" s="252">
        <f t="shared" si="41"/>
        <v>0</v>
      </c>
      <c r="N38" s="253">
        <f t="shared" si="42"/>
        <v>0</v>
      </c>
      <c r="O38" s="271">
        <v>0</v>
      </c>
      <c r="P38" s="255">
        <f t="shared" si="43"/>
        <v>0</v>
      </c>
      <c r="Q38" s="256">
        <f t="shared" si="44"/>
        <v>0</v>
      </c>
      <c r="R38" s="271">
        <f t="shared" si="45"/>
        <v>0</v>
      </c>
      <c r="S38" s="258">
        <f t="shared" si="46"/>
        <v>0</v>
      </c>
    </row>
    <row r="39" spans="1:19" s="238" customFormat="1">
      <c r="A39" s="242" t="s">
        <v>12</v>
      </c>
      <c r="B39" s="240" t="s">
        <v>164</v>
      </c>
      <c r="C39" s="240" t="s">
        <v>162</v>
      </c>
      <c r="D39" s="243" t="s">
        <v>203</v>
      </c>
      <c r="E39" s="240" t="s">
        <v>45</v>
      </c>
      <c r="F39" s="245">
        <v>45</v>
      </c>
      <c r="G39" s="269">
        <v>7.71</v>
      </c>
      <c r="H39" s="247">
        <v>0.1963</v>
      </c>
      <c r="I39" s="248">
        <f t="shared" si="47"/>
        <v>9.2234730000000003</v>
      </c>
      <c r="J39" s="249">
        <f t="shared" si="48"/>
        <v>415.056285</v>
      </c>
      <c r="K39" s="250">
        <f t="shared" si="40"/>
        <v>0</v>
      </c>
      <c r="L39" s="270">
        <v>0</v>
      </c>
      <c r="M39" s="252">
        <f t="shared" si="41"/>
        <v>0</v>
      </c>
      <c r="N39" s="253">
        <f t="shared" si="42"/>
        <v>0</v>
      </c>
      <c r="O39" s="271">
        <v>0</v>
      </c>
      <c r="P39" s="255">
        <f t="shared" si="43"/>
        <v>0</v>
      </c>
      <c r="Q39" s="256">
        <f t="shared" si="44"/>
        <v>0</v>
      </c>
      <c r="R39" s="271">
        <f t="shared" si="45"/>
        <v>0</v>
      </c>
      <c r="S39" s="258">
        <f t="shared" si="46"/>
        <v>0</v>
      </c>
    </row>
    <row r="40" spans="1:19" s="238" customFormat="1" ht="51">
      <c r="A40" s="242" t="s">
        <v>163</v>
      </c>
      <c r="B40" s="241" t="s">
        <v>19</v>
      </c>
      <c r="C40" s="240">
        <v>95995</v>
      </c>
      <c r="D40" s="243" t="s">
        <v>204</v>
      </c>
      <c r="E40" s="240" t="s">
        <v>47</v>
      </c>
      <c r="F40" s="245">
        <f>45*0.06</f>
        <v>2.6999999999999997</v>
      </c>
      <c r="G40" s="269">
        <v>1438.55</v>
      </c>
      <c r="H40" s="247">
        <v>0.1963</v>
      </c>
      <c r="I40" s="248">
        <f t="shared" si="47"/>
        <v>1720.937365</v>
      </c>
      <c r="J40" s="249">
        <f t="shared" si="48"/>
        <v>4646.5308854999994</v>
      </c>
      <c r="K40" s="250">
        <f t="shared" si="40"/>
        <v>0</v>
      </c>
      <c r="L40" s="270">
        <v>0</v>
      </c>
      <c r="M40" s="252">
        <f t="shared" si="41"/>
        <v>0</v>
      </c>
      <c r="N40" s="253">
        <f t="shared" si="42"/>
        <v>0</v>
      </c>
      <c r="O40" s="271">
        <v>0</v>
      </c>
      <c r="P40" s="255">
        <f t="shared" si="43"/>
        <v>0</v>
      </c>
      <c r="Q40" s="256">
        <f t="shared" si="44"/>
        <v>0</v>
      </c>
      <c r="R40" s="271">
        <f t="shared" si="45"/>
        <v>0</v>
      </c>
      <c r="S40" s="258">
        <f t="shared" si="46"/>
        <v>0</v>
      </c>
    </row>
    <row r="41" spans="1:19">
      <c r="B41" s="57"/>
      <c r="C41" s="176"/>
      <c r="D41" s="209"/>
      <c r="E41" s="210"/>
      <c r="F41" s="58"/>
      <c r="G41" s="173"/>
      <c r="H41" s="12"/>
      <c r="I41" s="59"/>
      <c r="J41" s="24"/>
      <c r="K41" s="214"/>
      <c r="L41" s="4"/>
      <c r="M41" s="207"/>
      <c r="N41" s="208"/>
      <c r="O41" s="211"/>
      <c r="P41" s="207"/>
      <c r="Q41" s="208"/>
      <c r="R41" s="211"/>
      <c r="S41" s="215"/>
    </row>
    <row r="42" spans="1:19">
      <c r="A42" s="34">
        <v>5</v>
      </c>
      <c r="B42" s="34"/>
      <c r="C42" s="34"/>
      <c r="D42" s="36" t="s">
        <v>165</v>
      </c>
      <c r="E42" s="40"/>
      <c r="F42" s="41"/>
      <c r="G42" s="42"/>
      <c r="H42" s="279" t="s">
        <v>15</v>
      </c>
      <c r="I42" s="279"/>
      <c r="J42" s="39">
        <f>SUM(J43:J43)</f>
        <v>225.63000000000002</v>
      </c>
      <c r="K42" s="198"/>
      <c r="L42" s="170"/>
      <c r="M42" s="39">
        <f>SUM(M43:M44)</f>
        <v>0</v>
      </c>
      <c r="N42" s="200"/>
      <c r="O42" s="170"/>
      <c r="P42" s="48">
        <f>SUM(P43:P44)</f>
        <v>0</v>
      </c>
      <c r="Q42" s="202"/>
      <c r="R42" s="170"/>
      <c r="S42" s="186">
        <f>SUM(S43:S44)</f>
        <v>0</v>
      </c>
    </row>
    <row r="43" spans="1:19" ht="63.75">
      <c r="A43" s="2" t="s">
        <v>9</v>
      </c>
      <c r="B43" s="62" t="s">
        <v>166</v>
      </c>
      <c r="C43" s="62" t="s">
        <v>167</v>
      </c>
      <c r="D43" s="60" t="s">
        <v>168</v>
      </c>
      <c r="E43" s="62" t="s">
        <v>45</v>
      </c>
      <c r="F43" s="6">
        <v>13.8</v>
      </c>
      <c r="G43" s="18">
        <v>13.67</v>
      </c>
      <c r="H43" s="11">
        <v>0.1963</v>
      </c>
      <c r="I43" s="23">
        <v>16.350000000000001</v>
      </c>
      <c r="J43" s="31">
        <f>I43*F43</f>
        <v>225.63000000000002</v>
      </c>
      <c r="K43" s="187">
        <f t="shared" si="9"/>
        <v>0</v>
      </c>
      <c r="L43" s="9">
        <v>0</v>
      </c>
      <c r="M43" s="46">
        <f t="shared" si="10"/>
        <v>0</v>
      </c>
      <c r="N43" s="49">
        <f t="shared" si="11"/>
        <v>0</v>
      </c>
      <c r="O43" s="239">
        <v>0</v>
      </c>
      <c r="P43" s="50">
        <f t="shared" si="12"/>
        <v>0</v>
      </c>
      <c r="Q43" s="47">
        <f t="shared" si="13"/>
        <v>0</v>
      </c>
      <c r="R43" s="177">
        <v>0</v>
      </c>
      <c r="S43" s="188">
        <f t="shared" ref="S43:S47" si="49">M43+P43</f>
        <v>0</v>
      </c>
    </row>
    <row r="44" spans="1:19">
      <c r="A44" s="30"/>
      <c r="B44" s="30"/>
      <c r="C44" s="206"/>
      <c r="D44" s="206"/>
      <c r="E44" s="206"/>
      <c r="F44" s="206"/>
      <c r="G44" s="206"/>
      <c r="H44" s="206"/>
      <c r="I44" s="206"/>
      <c r="J44" s="206"/>
      <c r="K44" s="214"/>
      <c r="L44" s="4"/>
      <c r="M44" s="207"/>
      <c r="N44" s="208"/>
      <c r="O44" s="211"/>
      <c r="P44" s="207"/>
      <c r="Q44" s="208"/>
      <c r="R44" s="211"/>
      <c r="S44" s="215"/>
    </row>
    <row r="45" spans="1:19">
      <c r="A45" s="34">
        <v>6</v>
      </c>
      <c r="B45" s="34"/>
      <c r="C45" s="34"/>
      <c r="D45" s="36" t="s">
        <v>169</v>
      </c>
      <c r="E45" s="35"/>
      <c r="F45" s="41"/>
      <c r="G45" s="42"/>
      <c r="H45" s="279" t="s">
        <v>15</v>
      </c>
      <c r="I45" s="279"/>
      <c r="J45" s="39">
        <v>1284.03</v>
      </c>
      <c r="K45" s="198"/>
      <c r="L45" s="170"/>
      <c r="M45" s="39">
        <f>SUM(M46:M58)</f>
        <v>0</v>
      </c>
      <c r="N45" s="200"/>
      <c r="O45" s="170"/>
      <c r="P45" s="48">
        <f>SUM(P46:P47)</f>
        <v>0</v>
      </c>
      <c r="Q45" s="202"/>
      <c r="R45" s="170"/>
      <c r="S45" s="186">
        <f>SUM(S46:S58)</f>
        <v>0</v>
      </c>
    </row>
    <row r="46" spans="1:19" ht="63.75">
      <c r="A46" s="2" t="s">
        <v>13</v>
      </c>
      <c r="B46" s="62" t="s">
        <v>166</v>
      </c>
      <c r="C46" s="62" t="s">
        <v>171</v>
      </c>
      <c r="D46" s="60" t="s">
        <v>170</v>
      </c>
      <c r="E46" s="62" t="s">
        <v>115</v>
      </c>
      <c r="F46" s="6">
        <v>2</v>
      </c>
      <c r="G46" s="17">
        <v>337.47</v>
      </c>
      <c r="H46" s="10">
        <v>0.1963</v>
      </c>
      <c r="I46" s="23">
        <v>403.72</v>
      </c>
      <c r="J46" s="31">
        <v>807.44</v>
      </c>
      <c r="K46" s="187">
        <f t="shared" si="9"/>
        <v>0</v>
      </c>
      <c r="L46" s="9">
        <v>0</v>
      </c>
      <c r="M46" s="46">
        <f t="shared" si="10"/>
        <v>0</v>
      </c>
      <c r="N46" s="49">
        <f t="shared" si="11"/>
        <v>0</v>
      </c>
      <c r="O46" s="25">
        <v>0</v>
      </c>
      <c r="P46" s="50">
        <f t="shared" si="12"/>
        <v>0</v>
      </c>
      <c r="Q46" s="47">
        <f t="shared" si="13"/>
        <v>0</v>
      </c>
      <c r="R46" s="25">
        <f t="shared" ref="R46:R47" si="50">O46+L46</f>
        <v>0</v>
      </c>
      <c r="S46" s="188">
        <f t="shared" si="49"/>
        <v>0</v>
      </c>
    </row>
    <row r="47" spans="1:19" ht="63.75">
      <c r="A47" s="63" t="s">
        <v>14</v>
      </c>
      <c r="B47" s="64" t="s">
        <v>166</v>
      </c>
      <c r="C47" s="64" t="s">
        <v>172</v>
      </c>
      <c r="D47" s="65" t="s">
        <v>173</v>
      </c>
      <c r="E47" s="64" t="s">
        <v>115</v>
      </c>
      <c r="F47" s="66">
        <v>1</v>
      </c>
      <c r="G47" s="67">
        <v>398.39</v>
      </c>
      <c r="H47" s="68">
        <v>0.1963</v>
      </c>
      <c r="I47" s="69">
        <v>476.59</v>
      </c>
      <c r="J47" s="70">
        <v>476.59</v>
      </c>
      <c r="K47" s="187">
        <f t="shared" si="9"/>
        <v>0</v>
      </c>
      <c r="L47" s="9">
        <v>0</v>
      </c>
      <c r="M47" s="46">
        <f t="shared" si="10"/>
        <v>0</v>
      </c>
      <c r="N47" s="49">
        <f t="shared" si="11"/>
        <v>0</v>
      </c>
      <c r="O47" s="25">
        <v>0</v>
      </c>
      <c r="P47" s="50">
        <f t="shared" si="12"/>
        <v>0</v>
      </c>
      <c r="Q47" s="47">
        <f t="shared" si="13"/>
        <v>0</v>
      </c>
      <c r="R47" s="25">
        <f t="shared" si="50"/>
        <v>0</v>
      </c>
      <c r="S47" s="188">
        <f t="shared" si="49"/>
        <v>0</v>
      </c>
    </row>
    <row r="48" spans="1:19">
      <c r="A48" s="34">
        <v>7</v>
      </c>
      <c r="B48" s="34"/>
      <c r="C48" s="34"/>
      <c r="D48" s="223" t="s">
        <v>174</v>
      </c>
      <c r="E48" s="34"/>
      <c r="F48" s="231"/>
      <c r="G48" s="232"/>
      <c r="H48" s="199"/>
      <c r="I48" s="233"/>
      <c r="J48" s="234">
        <v>23842.78</v>
      </c>
      <c r="K48" s="198"/>
      <c r="L48" s="235"/>
      <c r="M48" s="39">
        <f t="shared" si="10"/>
        <v>0</v>
      </c>
      <c r="N48" s="200"/>
      <c r="O48" s="236"/>
      <c r="P48" s="48">
        <f>SUM(P49:P53)</f>
        <v>0</v>
      </c>
      <c r="Q48" s="202"/>
      <c r="R48" s="237"/>
      <c r="S48" s="186">
        <f t="shared" ref="S48:S49" si="51">M48+P48</f>
        <v>0</v>
      </c>
    </row>
    <row r="49" spans="1:19" ht="38.25">
      <c r="A49" s="62" t="s">
        <v>175</v>
      </c>
      <c r="B49" s="62" t="s">
        <v>19</v>
      </c>
      <c r="C49" s="5">
        <v>104797</v>
      </c>
      <c r="D49" s="60" t="s">
        <v>180</v>
      </c>
      <c r="E49" s="62" t="s">
        <v>49</v>
      </c>
      <c r="F49" s="6">
        <v>54.25</v>
      </c>
      <c r="G49" s="17">
        <v>18.36</v>
      </c>
      <c r="H49" s="10">
        <v>0.1963</v>
      </c>
      <c r="I49" s="23">
        <v>21.96</v>
      </c>
      <c r="J49" s="31">
        <f>I49*F49</f>
        <v>1191.3300000000002</v>
      </c>
      <c r="K49" s="187">
        <f t="shared" si="9"/>
        <v>0</v>
      </c>
      <c r="L49" s="9">
        <v>0</v>
      </c>
      <c r="M49" s="46">
        <f t="shared" si="10"/>
        <v>0</v>
      </c>
      <c r="N49" s="49">
        <f t="shared" si="11"/>
        <v>0</v>
      </c>
      <c r="O49" s="25">
        <v>0</v>
      </c>
      <c r="P49" s="50">
        <f t="shared" si="12"/>
        <v>0</v>
      </c>
      <c r="Q49" s="47">
        <f t="shared" si="13"/>
        <v>0</v>
      </c>
      <c r="R49" s="25">
        <f t="shared" ref="R49" si="52">O49+L49</f>
        <v>0</v>
      </c>
      <c r="S49" s="188">
        <f t="shared" si="51"/>
        <v>0</v>
      </c>
    </row>
    <row r="50" spans="1:19" s="204" customFormat="1" ht="38.25">
      <c r="A50" s="62" t="s">
        <v>176</v>
      </c>
      <c r="B50" s="62" t="s">
        <v>19</v>
      </c>
      <c r="C50" s="5">
        <v>93358</v>
      </c>
      <c r="D50" s="60" t="s">
        <v>181</v>
      </c>
      <c r="E50" s="62" t="s">
        <v>184</v>
      </c>
      <c r="F50" s="6">
        <v>15.57</v>
      </c>
      <c r="G50" s="17">
        <v>89.32</v>
      </c>
      <c r="H50" s="10">
        <v>0.1963</v>
      </c>
      <c r="I50" s="23">
        <v>106.85</v>
      </c>
      <c r="J50" s="31">
        <f t="shared" ref="J50:J53" si="53">I50*F50</f>
        <v>1663.6544999999999</v>
      </c>
      <c r="K50" s="187">
        <f t="shared" ref="K50:K58" si="54">L50*F50</f>
        <v>0</v>
      </c>
      <c r="L50" s="9">
        <v>0</v>
      </c>
      <c r="M50" s="46">
        <f t="shared" ref="M50:M58" si="55">L50*J50</f>
        <v>0</v>
      </c>
      <c r="N50" s="49">
        <f t="shared" ref="N50:N58" si="56">O50*F50</f>
        <v>0</v>
      </c>
      <c r="O50" s="25">
        <v>0</v>
      </c>
      <c r="P50" s="50">
        <f t="shared" ref="P50:P58" si="57">O50*J50</f>
        <v>0</v>
      </c>
      <c r="Q50" s="47">
        <f t="shared" ref="Q50:Q58" si="58">R50*F50</f>
        <v>0</v>
      </c>
      <c r="R50" s="25">
        <f t="shared" ref="R50:R58" si="59">O50+L50</f>
        <v>0</v>
      </c>
      <c r="S50" s="188">
        <f t="shared" ref="S50:S58" si="60">M50+P50</f>
        <v>0</v>
      </c>
    </row>
    <row r="51" spans="1:19" s="204" customFormat="1" ht="38.25">
      <c r="A51" s="62" t="s">
        <v>177</v>
      </c>
      <c r="B51" s="62" t="s">
        <v>19</v>
      </c>
      <c r="C51" s="5">
        <v>93382</v>
      </c>
      <c r="D51" s="60" t="s">
        <v>182</v>
      </c>
      <c r="E51" s="62" t="s">
        <v>184</v>
      </c>
      <c r="F51" s="6">
        <v>9.34</v>
      </c>
      <c r="G51" s="17">
        <v>27.19</v>
      </c>
      <c r="H51" s="10">
        <v>0.1963</v>
      </c>
      <c r="I51" s="23">
        <v>32.53</v>
      </c>
      <c r="J51" s="31">
        <f t="shared" si="53"/>
        <v>303.83019999999999</v>
      </c>
      <c r="K51" s="187">
        <f t="shared" si="54"/>
        <v>0</v>
      </c>
      <c r="L51" s="9">
        <v>0</v>
      </c>
      <c r="M51" s="46">
        <f t="shared" si="55"/>
        <v>0</v>
      </c>
      <c r="N51" s="49">
        <f t="shared" si="56"/>
        <v>0</v>
      </c>
      <c r="O51" s="25">
        <v>0</v>
      </c>
      <c r="P51" s="50">
        <f t="shared" si="57"/>
        <v>0</v>
      </c>
      <c r="Q51" s="47">
        <f t="shared" si="58"/>
        <v>0</v>
      </c>
      <c r="R51" s="25">
        <f t="shared" si="59"/>
        <v>0</v>
      </c>
      <c r="S51" s="188">
        <f t="shared" si="60"/>
        <v>0</v>
      </c>
    </row>
    <row r="52" spans="1:19" s="204" customFormat="1" ht="63.75">
      <c r="A52" s="62" t="s">
        <v>178</v>
      </c>
      <c r="B52" s="62" t="s">
        <v>19</v>
      </c>
      <c r="C52" s="5">
        <v>94275</v>
      </c>
      <c r="D52" s="60" t="s">
        <v>183</v>
      </c>
      <c r="E52" s="62" t="s">
        <v>49</v>
      </c>
      <c r="F52" s="6">
        <v>389.18</v>
      </c>
      <c r="G52" s="17">
        <v>40.880000000000003</v>
      </c>
      <c r="H52" s="10">
        <v>0.1963</v>
      </c>
      <c r="I52" s="23">
        <v>48.9</v>
      </c>
      <c r="J52" s="31">
        <f t="shared" si="53"/>
        <v>19030.901999999998</v>
      </c>
      <c r="K52" s="187">
        <f t="shared" si="54"/>
        <v>0</v>
      </c>
      <c r="L52" s="9">
        <v>0</v>
      </c>
      <c r="M52" s="46">
        <f t="shared" si="55"/>
        <v>0</v>
      </c>
      <c r="N52" s="49">
        <f t="shared" si="56"/>
        <v>0</v>
      </c>
      <c r="O52" s="25">
        <v>0</v>
      </c>
      <c r="P52" s="50">
        <f t="shared" si="57"/>
        <v>0</v>
      </c>
      <c r="Q52" s="47">
        <f t="shared" si="58"/>
        <v>0</v>
      </c>
      <c r="R52" s="25">
        <f t="shared" si="59"/>
        <v>0</v>
      </c>
      <c r="S52" s="188">
        <f t="shared" si="60"/>
        <v>0</v>
      </c>
    </row>
    <row r="53" spans="1:19" s="204" customFormat="1" ht="25.5">
      <c r="A53" s="62" t="s">
        <v>179</v>
      </c>
      <c r="B53" s="62" t="s">
        <v>19</v>
      </c>
      <c r="C53" s="5">
        <v>88499</v>
      </c>
      <c r="D53" s="60" t="s">
        <v>186</v>
      </c>
      <c r="E53" s="62" t="s">
        <v>185</v>
      </c>
      <c r="F53" s="6">
        <v>108.97</v>
      </c>
      <c r="G53" s="17">
        <v>12.68</v>
      </c>
      <c r="H53" s="10">
        <v>0.1963</v>
      </c>
      <c r="I53" s="23">
        <v>15.17</v>
      </c>
      <c r="J53" s="31">
        <f t="shared" si="53"/>
        <v>1653.0749000000001</v>
      </c>
      <c r="K53" s="187">
        <f t="shared" si="54"/>
        <v>0</v>
      </c>
      <c r="L53" s="9">
        <v>0</v>
      </c>
      <c r="M53" s="46">
        <f t="shared" si="55"/>
        <v>0</v>
      </c>
      <c r="N53" s="49">
        <f t="shared" si="56"/>
        <v>0</v>
      </c>
      <c r="O53" s="25">
        <v>0</v>
      </c>
      <c r="P53" s="50">
        <f t="shared" si="57"/>
        <v>0</v>
      </c>
      <c r="Q53" s="47">
        <f t="shared" si="58"/>
        <v>0</v>
      </c>
      <c r="R53" s="25">
        <f t="shared" si="59"/>
        <v>0</v>
      </c>
      <c r="S53" s="188">
        <f t="shared" si="60"/>
        <v>0</v>
      </c>
    </row>
    <row r="54" spans="1:19" s="204" customFormat="1">
      <c r="A54" s="35">
        <v>8</v>
      </c>
      <c r="B54" s="229"/>
      <c r="C54" s="217"/>
      <c r="D54" s="223" t="s">
        <v>187</v>
      </c>
      <c r="E54" s="229"/>
      <c r="F54" s="219"/>
      <c r="G54" s="220"/>
      <c r="H54" s="221"/>
      <c r="I54" s="230"/>
      <c r="J54" s="234">
        <f>SUM(J55:J58)</f>
        <v>1417.52</v>
      </c>
      <c r="K54" s="224"/>
      <c r="L54" s="225"/>
      <c r="M54" s="39">
        <f t="shared" si="55"/>
        <v>0</v>
      </c>
      <c r="N54" s="226"/>
      <c r="O54" s="227"/>
      <c r="P54" s="48">
        <f>SUM(P55:P58)</f>
        <v>0</v>
      </c>
      <c r="Q54" s="228"/>
      <c r="R54" s="227"/>
      <c r="S54" s="186">
        <f t="shared" si="60"/>
        <v>0</v>
      </c>
    </row>
    <row r="55" spans="1:19" s="204" customFormat="1" ht="25.5">
      <c r="A55" s="62" t="s">
        <v>188</v>
      </c>
      <c r="B55" s="62" t="s">
        <v>166</v>
      </c>
      <c r="C55" s="62" t="s">
        <v>162</v>
      </c>
      <c r="D55" s="60" t="s">
        <v>194</v>
      </c>
      <c r="E55" s="62" t="s">
        <v>115</v>
      </c>
      <c r="F55" s="6">
        <v>2</v>
      </c>
      <c r="G55" s="17">
        <v>190.71</v>
      </c>
      <c r="H55" s="10">
        <v>0.1963</v>
      </c>
      <c r="I55" s="23">
        <v>228.15</v>
      </c>
      <c r="J55" s="31">
        <v>456.3</v>
      </c>
      <c r="K55" s="187">
        <f t="shared" si="54"/>
        <v>0</v>
      </c>
      <c r="L55" s="9">
        <v>0</v>
      </c>
      <c r="M55" s="46">
        <f t="shared" si="55"/>
        <v>0</v>
      </c>
      <c r="N55" s="49">
        <f t="shared" si="56"/>
        <v>0</v>
      </c>
      <c r="O55" s="25">
        <v>0</v>
      </c>
      <c r="P55" s="50">
        <f t="shared" si="57"/>
        <v>0</v>
      </c>
      <c r="Q55" s="47">
        <f t="shared" si="58"/>
        <v>0</v>
      </c>
      <c r="R55" s="25">
        <f t="shared" si="59"/>
        <v>0</v>
      </c>
      <c r="S55" s="188">
        <f t="shared" si="60"/>
        <v>0</v>
      </c>
    </row>
    <row r="56" spans="1:19" s="204" customFormat="1" ht="38.25">
      <c r="A56" s="62" t="s">
        <v>189</v>
      </c>
      <c r="B56" s="62" t="s">
        <v>166</v>
      </c>
      <c r="C56" s="62" t="s">
        <v>161</v>
      </c>
      <c r="D56" s="60" t="s">
        <v>195</v>
      </c>
      <c r="E56" s="62" t="s">
        <v>115</v>
      </c>
      <c r="F56" s="6">
        <v>2</v>
      </c>
      <c r="G56" s="17">
        <v>102.06</v>
      </c>
      <c r="H56" s="10">
        <v>0.1963</v>
      </c>
      <c r="I56" s="23">
        <v>122.09</v>
      </c>
      <c r="J56" s="31">
        <v>244.18</v>
      </c>
      <c r="K56" s="187">
        <f t="shared" ref="K56" si="61">L56*F56</f>
        <v>0</v>
      </c>
      <c r="L56" s="9">
        <v>0</v>
      </c>
      <c r="M56" s="46">
        <f t="shared" ref="M56" si="62">L56*J56</f>
        <v>0</v>
      </c>
      <c r="N56" s="49">
        <f t="shared" ref="N56" si="63">O56*F56</f>
        <v>0</v>
      </c>
      <c r="O56" s="25">
        <v>0</v>
      </c>
      <c r="P56" s="50">
        <f t="shared" ref="P56" si="64">O56*J56</f>
        <v>0</v>
      </c>
      <c r="Q56" s="47">
        <f t="shared" ref="Q56" si="65">R56*F56</f>
        <v>0</v>
      </c>
      <c r="R56" s="25">
        <f t="shared" ref="R56" si="66">O56+L56</f>
        <v>0</v>
      </c>
      <c r="S56" s="188">
        <f t="shared" ref="S56" si="67">M56+P56</f>
        <v>0</v>
      </c>
    </row>
    <row r="57" spans="1:19" s="204" customFormat="1" ht="38.25">
      <c r="A57" s="62" t="s">
        <v>190</v>
      </c>
      <c r="B57" s="62" t="s">
        <v>166</v>
      </c>
      <c r="C57" s="62" t="s">
        <v>192</v>
      </c>
      <c r="D57" s="60" t="s">
        <v>196</v>
      </c>
      <c r="E57" s="62" t="s">
        <v>115</v>
      </c>
      <c r="F57" s="6">
        <v>1</v>
      </c>
      <c r="G57" s="17">
        <v>381.43</v>
      </c>
      <c r="H57" s="10">
        <v>0.1963</v>
      </c>
      <c r="I57" s="23">
        <v>456.3</v>
      </c>
      <c r="J57" s="31">
        <v>456.3</v>
      </c>
      <c r="K57" s="187">
        <f t="shared" si="54"/>
        <v>0</v>
      </c>
      <c r="L57" s="9">
        <v>0</v>
      </c>
      <c r="M57" s="46">
        <f t="shared" si="55"/>
        <v>0</v>
      </c>
      <c r="N57" s="49">
        <f t="shared" si="56"/>
        <v>0</v>
      </c>
      <c r="O57" s="25">
        <v>0</v>
      </c>
      <c r="P57" s="50">
        <f t="shared" si="57"/>
        <v>0</v>
      </c>
      <c r="Q57" s="47">
        <f t="shared" si="58"/>
        <v>0</v>
      </c>
      <c r="R57" s="25">
        <f t="shared" si="59"/>
        <v>0</v>
      </c>
      <c r="S57" s="188">
        <f t="shared" si="60"/>
        <v>0</v>
      </c>
    </row>
    <row r="58" spans="1:19">
      <c r="A58" s="62" t="s">
        <v>191</v>
      </c>
      <c r="B58" s="62" t="s">
        <v>166</v>
      </c>
      <c r="C58" s="62" t="s">
        <v>193</v>
      </c>
      <c r="D58" s="3" t="s">
        <v>197</v>
      </c>
      <c r="E58" s="62" t="s">
        <v>115</v>
      </c>
      <c r="F58" s="6">
        <v>2</v>
      </c>
      <c r="G58" s="17">
        <v>108.98</v>
      </c>
      <c r="H58" s="10">
        <v>0.1963</v>
      </c>
      <c r="I58" s="23">
        <v>130.37</v>
      </c>
      <c r="J58" s="31">
        <v>260.74</v>
      </c>
      <c r="K58" s="187">
        <f t="shared" si="54"/>
        <v>0</v>
      </c>
      <c r="L58" s="9">
        <v>0</v>
      </c>
      <c r="M58" s="46">
        <f t="shared" si="55"/>
        <v>0</v>
      </c>
      <c r="N58" s="49">
        <f t="shared" si="56"/>
        <v>0</v>
      </c>
      <c r="O58" s="25">
        <v>0</v>
      </c>
      <c r="P58" s="50">
        <f t="shared" si="57"/>
        <v>0</v>
      </c>
      <c r="Q58" s="47">
        <f t="shared" si="58"/>
        <v>0</v>
      </c>
      <c r="R58" s="25">
        <f t="shared" si="59"/>
        <v>0</v>
      </c>
      <c r="S58" s="188">
        <f t="shared" si="60"/>
        <v>0</v>
      </c>
    </row>
    <row r="59" spans="1:19" ht="15">
      <c r="A59" s="302" t="s">
        <v>205</v>
      </c>
      <c r="B59" s="303"/>
      <c r="C59" s="303"/>
      <c r="D59" s="303"/>
      <c r="E59" s="303"/>
      <c r="F59" s="303"/>
      <c r="G59" s="303"/>
      <c r="H59" s="303"/>
      <c r="I59" s="304"/>
      <c r="J59" s="274">
        <f>SUM(J45,J42,J31,J23,J14,J9,J48,J54,J27)</f>
        <v>186763.17</v>
      </c>
      <c r="K59" s="286" t="s">
        <v>116</v>
      </c>
      <c r="L59" s="287"/>
      <c r="M59" s="287"/>
      <c r="N59" s="287"/>
      <c r="O59" s="287"/>
      <c r="P59" s="287"/>
      <c r="Q59" s="287"/>
      <c r="R59" s="288"/>
      <c r="S59" s="213">
        <f>SUM(P45,P42,P31,P23,P14,P9,P54,P48,P27,P36,P20)</f>
        <v>0</v>
      </c>
    </row>
    <row r="60" spans="1:19" ht="15" customHeight="1">
      <c r="A60" s="278" t="s">
        <v>199</v>
      </c>
      <c r="B60" s="278"/>
      <c r="C60" s="278"/>
      <c r="D60" s="278"/>
      <c r="E60" s="278"/>
      <c r="F60" s="278"/>
      <c r="G60" s="278"/>
      <c r="H60" s="278"/>
      <c r="I60" s="278"/>
      <c r="J60" s="273">
        <f>SUM(J36,J20)</f>
        <v>12253.340813700001</v>
      </c>
      <c r="K60" s="281" t="s">
        <v>31</v>
      </c>
      <c r="L60" s="281"/>
      <c r="M60" s="281"/>
      <c r="N60" s="281"/>
      <c r="O60" s="281"/>
      <c r="P60" s="281"/>
      <c r="Q60" s="281"/>
      <c r="R60" s="282"/>
      <c r="S60" s="192">
        <v>0</v>
      </c>
    </row>
    <row r="61" spans="1:19" ht="15" customHeight="1">
      <c r="A61" s="279" t="s">
        <v>206</v>
      </c>
      <c r="B61" s="279"/>
      <c r="C61" s="279"/>
      <c r="D61" s="279"/>
      <c r="E61" s="279"/>
      <c r="F61" s="279"/>
      <c r="G61" s="279"/>
      <c r="H61" s="279"/>
      <c r="I61" s="279"/>
      <c r="J61" s="272">
        <f>J59+J60</f>
        <v>199016.51081370001</v>
      </c>
      <c r="K61" s="291" t="s">
        <v>43</v>
      </c>
      <c r="L61" s="291"/>
      <c r="M61" s="291"/>
      <c r="N61" s="291"/>
      <c r="O61" s="291"/>
      <c r="P61" s="291"/>
      <c r="Q61" s="291"/>
      <c r="R61" s="292"/>
      <c r="S61" s="191">
        <v>0</v>
      </c>
    </row>
    <row r="62" spans="1:19" ht="15" customHeight="1">
      <c r="D62" s="7"/>
      <c r="J62" s="32"/>
      <c r="K62" s="280" t="s">
        <v>117</v>
      </c>
      <c r="L62" s="281"/>
      <c r="M62" s="281"/>
      <c r="N62" s="281"/>
      <c r="O62" s="281"/>
      <c r="P62" s="281"/>
      <c r="Q62" s="281"/>
      <c r="R62" s="282"/>
      <c r="S62" s="192">
        <v>0</v>
      </c>
    </row>
    <row r="63" spans="1:19" ht="15" customHeight="1">
      <c r="D63" s="7"/>
      <c r="J63" s="32"/>
      <c r="K63" s="295" t="s">
        <v>118</v>
      </c>
      <c r="L63" s="291"/>
      <c r="M63" s="291"/>
      <c r="N63" s="291"/>
      <c r="O63" s="291"/>
      <c r="P63" s="291"/>
      <c r="Q63" s="291"/>
      <c r="R63" s="292"/>
      <c r="S63" s="191">
        <v>0</v>
      </c>
    </row>
    <row r="64" spans="1:19" ht="15" customHeight="1">
      <c r="D64" s="7"/>
      <c r="J64" s="55"/>
      <c r="K64" s="296" t="s">
        <v>119</v>
      </c>
      <c r="L64" s="297"/>
      <c r="M64" s="297"/>
      <c r="N64" s="297"/>
      <c r="O64" s="297"/>
      <c r="P64" s="297"/>
      <c r="Q64" s="297"/>
      <c r="R64" s="298"/>
      <c r="S64" s="192">
        <v>0</v>
      </c>
    </row>
    <row r="65" spans="4:19" ht="15" customHeight="1">
      <c r="D65" s="7"/>
      <c r="J65" s="55"/>
      <c r="K65" s="295" t="s">
        <v>120</v>
      </c>
      <c r="L65" s="291"/>
      <c r="M65" s="291"/>
      <c r="N65" s="291"/>
      <c r="O65" s="291"/>
      <c r="P65" s="291"/>
      <c r="Q65" s="291"/>
      <c r="R65" s="292"/>
      <c r="S65" s="191">
        <v>0</v>
      </c>
    </row>
    <row r="66" spans="4:19" ht="15" customHeight="1">
      <c r="D66" s="7"/>
      <c r="J66" s="55"/>
      <c r="K66" s="280" t="s">
        <v>121</v>
      </c>
      <c r="L66" s="281"/>
      <c r="M66" s="281"/>
      <c r="N66" s="281"/>
      <c r="O66" s="281"/>
      <c r="P66" s="281"/>
      <c r="Q66" s="281"/>
      <c r="R66" s="282"/>
      <c r="S66" s="192">
        <v>0</v>
      </c>
    </row>
    <row r="67" spans="4:19" ht="12.75" customHeight="1">
      <c r="D67" s="54"/>
      <c r="E67" s="54"/>
      <c r="F67" s="54"/>
      <c r="G67" s="19"/>
      <c r="H67" s="12"/>
      <c r="I67" s="24"/>
      <c r="J67" s="56"/>
      <c r="K67" s="295" t="s">
        <v>122</v>
      </c>
      <c r="L67" s="291"/>
      <c r="M67" s="291"/>
      <c r="N67" s="291"/>
      <c r="O67" s="291"/>
      <c r="P67" s="291"/>
      <c r="Q67" s="291"/>
      <c r="R67" s="292"/>
      <c r="S67" s="191">
        <v>0</v>
      </c>
    </row>
    <row r="68" spans="4:19" ht="16.5">
      <c r="D68" s="294" t="s">
        <v>124</v>
      </c>
      <c r="E68" s="294"/>
      <c r="F68" s="294"/>
      <c r="G68" s="19"/>
      <c r="H68" s="12"/>
      <c r="I68" s="24"/>
      <c r="J68" s="56"/>
      <c r="K68" s="280" t="s">
        <v>123</v>
      </c>
      <c r="L68" s="281"/>
      <c r="M68" s="281"/>
      <c r="N68" s="281"/>
      <c r="O68" s="281"/>
      <c r="P68" s="281"/>
      <c r="Q68" s="281"/>
      <c r="R68" s="282"/>
      <c r="S68" s="192">
        <v>0</v>
      </c>
    </row>
    <row r="69" spans="4:19" ht="14.25" customHeight="1">
      <c r="D69" s="293" t="s">
        <v>21</v>
      </c>
      <c r="E69" s="293"/>
      <c r="F69" s="293"/>
      <c r="G69" s="20"/>
      <c r="H69" s="13"/>
      <c r="I69" s="24"/>
      <c r="J69" s="24"/>
      <c r="K69" s="283" t="s">
        <v>37</v>
      </c>
      <c r="L69" s="284"/>
      <c r="M69" s="284"/>
      <c r="N69" s="284"/>
      <c r="O69" s="284"/>
      <c r="P69" s="284"/>
      <c r="Q69" s="284"/>
      <c r="R69" s="285"/>
      <c r="S69" s="193">
        <f>SUM(S59:S68)</f>
        <v>0</v>
      </c>
    </row>
    <row r="70" spans="4:19" ht="14.25" customHeight="1">
      <c r="D70" s="293" t="s">
        <v>125</v>
      </c>
      <c r="E70" s="293"/>
      <c r="F70" s="293"/>
      <c r="G70" s="21"/>
      <c r="H70" s="14"/>
      <c r="I70" s="24"/>
      <c r="J70" s="24"/>
      <c r="K70" s="299" t="s">
        <v>116</v>
      </c>
      <c r="L70" s="300"/>
      <c r="M70" s="300"/>
      <c r="N70" s="300"/>
      <c r="O70" s="300"/>
      <c r="P70" s="300"/>
      <c r="Q70" s="300"/>
      <c r="R70" s="300"/>
      <c r="S70" s="301"/>
    </row>
    <row r="71" spans="4:19" ht="14.25" customHeight="1">
      <c r="G71" s="21"/>
      <c r="H71" s="14"/>
      <c r="I71" s="24"/>
      <c r="J71" s="24"/>
      <c r="K71" s="326">
        <f>S59</f>
        <v>0</v>
      </c>
      <c r="L71" s="327"/>
      <c r="M71" s="327"/>
      <c r="N71" s="327"/>
      <c r="O71" s="327"/>
      <c r="P71" s="327"/>
      <c r="Q71" s="327"/>
      <c r="R71" s="327"/>
      <c r="S71" s="328"/>
    </row>
    <row r="72" spans="4:19" ht="15.75" thickBot="1">
      <c r="G72" s="19"/>
      <c r="H72" s="12"/>
      <c r="I72" s="24"/>
      <c r="J72" s="24"/>
      <c r="K72" s="194"/>
      <c r="L72" s="195"/>
      <c r="M72" s="195"/>
      <c r="N72" s="195"/>
      <c r="O72" s="195"/>
      <c r="P72" s="195"/>
      <c r="Q72" s="195"/>
      <c r="R72" s="195"/>
      <c r="S72" s="196"/>
    </row>
    <row r="73" spans="4:19" ht="15">
      <c r="E73" s="1"/>
      <c r="K73" s="169"/>
      <c r="L73" s="169"/>
      <c r="M73" s="169"/>
      <c r="N73" s="169"/>
      <c r="O73" s="169"/>
      <c r="P73" s="1"/>
      <c r="Q73" s="169"/>
      <c r="R73" s="169"/>
      <c r="S73" s="33"/>
    </row>
    <row r="74" spans="4:19">
      <c r="E74" s="1"/>
      <c r="K74" s="1"/>
      <c r="L74" s="1"/>
      <c r="M74" s="1"/>
      <c r="N74" s="1"/>
      <c r="O74" s="1"/>
      <c r="P74" s="1"/>
      <c r="Q74" s="1"/>
      <c r="R74" s="1"/>
      <c r="S74" s="1"/>
    </row>
    <row r="75" spans="4:19">
      <c r="E75" s="1"/>
      <c r="K75" s="1"/>
      <c r="L75" s="1"/>
      <c r="M75" s="1"/>
      <c r="N75" s="1"/>
      <c r="O75" s="1"/>
      <c r="P75" s="1"/>
      <c r="Q75" s="1"/>
      <c r="R75" s="1"/>
      <c r="S75" s="1"/>
    </row>
    <row r="76" spans="4:19">
      <c r="E76" s="1"/>
    </row>
    <row r="77" spans="4:19">
      <c r="E77" s="1"/>
    </row>
    <row r="78" spans="4:19">
      <c r="E78" s="1"/>
    </row>
    <row r="79" spans="4:19">
      <c r="E79" s="1"/>
    </row>
    <row r="80" spans="4:19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</sheetData>
  <mergeCells count="61">
    <mergeCell ref="K71:S71"/>
    <mergeCell ref="B2:J2"/>
    <mergeCell ref="K2:S2"/>
    <mergeCell ref="A1:J1"/>
    <mergeCell ref="K3:M3"/>
    <mergeCell ref="K5:M5"/>
    <mergeCell ref="N3:O3"/>
    <mergeCell ref="N4:O4"/>
    <mergeCell ref="Q5:R5"/>
    <mergeCell ref="K4:M4"/>
    <mergeCell ref="B4:C4"/>
    <mergeCell ref="B5:C5"/>
    <mergeCell ref="D4:E4"/>
    <mergeCell ref="S3:S4"/>
    <mergeCell ref="Q3:R4"/>
    <mergeCell ref="B3:C3"/>
    <mergeCell ref="D3:E3"/>
    <mergeCell ref="D5:E5"/>
    <mergeCell ref="D6:E6"/>
    <mergeCell ref="H9:I9"/>
    <mergeCell ref="B6:C6"/>
    <mergeCell ref="J7:J8"/>
    <mergeCell ref="Q6:R6"/>
    <mergeCell ref="K7:M7"/>
    <mergeCell ref="N7:P7"/>
    <mergeCell ref="Q7:S7"/>
    <mergeCell ref="H7:H8"/>
    <mergeCell ref="I7:I8"/>
    <mergeCell ref="H45:I45"/>
    <mergeCell ref="A7:A8"/>
    <mergeCell ref="B7:B8"/>
    <mergeCell ref="C7:C8"/>
    <mergeCell ref="D7:D8"/>
    <mergeCell ref="E7:E8"/>
    <mergeCell ref="H42:I42"/>
    <mergeCell ref="H23:I23"/>
    <mergeCell ref="H14:I14"/>
    <mergeCell ref="H31:I31"/>
    <mergeCell ref="A20:I20"/>
    <mergeCell ref="N5:O5"/>
    <mergeCell ref="K61:R61"/>
    <mergeCell ref="K60:R60"/>
    <mergeCell ref="D69:F69"/>
    <mergeCell ref="D70:F70"/>
    <mergeCell ref="D68:F68"/>
    <mergeCell ref="K63:R63"/>
    <mergeCell ref="K64:R64"/>
    <mergeCell ref="K65:R65"/>
    <mergeCell ref="K66:R66"/>
    <mergeCell ref="K67:R67"/>
    <mergeCell ref="K68:R68"/>
    <mergeCell ref="K70:S70"/>
    <mergeCell ref="A59:I59"/>
    <mergeCell ref="F7:F8"/>
    <mergeCell ref="G7:G8"/>
    <mergeCell ref="A36:I36"/>
    <mergeCell ref="A60:I60"/>
    <mergeCell ref="A61:I61"/>
    <mergeCell ref="K62:R62"/>
    <mergeCell ref="K69:R69"/>
    <mergeCell ref="K59:R59"/>
  </mergeCells>
  <phoneticPr fontId="7" type="noConversion"/>
  <pageMargins left="0.35433070866141736" right="0.35433070866141736" top="0.55118110236220474" bottom="0.55118110236220474" header="0.31496062992125984" footer="0.31496062992125984"/>
  <pageSetup paperSize="9" scale="4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BB9E-F721-4F6D-9626-4DB1F2450978}">
  <dimension ref="A1:M30"/>
  <sheetViews>
    <sheetView workbookViewId="0">
      <selection activeCell="L4" sqref="L4:M4"/>
    </sheetView>
  </sheetViews>
  <sheetFormatPr defaultRowHeight="12.75"/>
  <cols>
    <col min="7" max="7" width="13.5703125" bestFit="1" customWidth="1"/>
    <col min="9" max="9" width="12.140625" bestFit="1" customWidth="1"/>
    <col min="11" max="11" width="12.140625" bestFit="1" customWidth="1"/>
    <col min="13" max="13" width="12.140625" bestFit="1" customWidth="1"/>
  </cols>
  <sheetData>
    <row r="1" spans="1:13" ht="29.25" customHeight="1">
      <c r="A1" s="346"/>
      <c r="B1" s="347"/>
      <c r="C1" s="347"/>
      <c r="D1" s="104" t="s">
        <v>38</v>
      </c>
      <c r="E1" s="350" t="str">
        <f>ORÇAMENTO!D3</f>
        <v>PAVIMENTAÇÃO ASFÁLTICA NA RUA B - BAIRRO SANTA LUZIA</v>
      </c>
      <c r="F1" s="351"/>
      <c r="G1" s="351"/>
      <c r="H1" s="351"/>
      <c r="I1" s="351"/>
      <c r="J1" s="352"/>
      <c r="K1" s="105" t="s">
        <v>50</v>
      </c>
      <c r="L1" s="371">
        <f>ORÇAMENTO!H10</f>
        <v>0.1963</v>
      </c>
      <c r="M1" s="372"/>
    </row>
    <row r="2" spans="1:13" ht="37.5" customHeight="1">
      <c r="A2" s="348"/>
      <c r="B2" s="349"/>
      <c r="C2" s="349"/>
      <c r="D2" s="71" t="s">
        <v>51</v>
      </c>
      <c r="E2" s="353" t="str">
        <f>E1</f>
        <v>PAVIMENTAÇÃO ASFÁLTICA NA RUA B - BAIRRO SANTA LUZIA</v>
      </c>
      <c r="F2" s="354"/>
      <c r="G2" s="354"/>
      <c r="H2" s="354"/>
      <c r="I2" s="354"/>
      <c r="J2" s="355"/>
      <c r="K2" s="106" t="s">
        <v>52</v>
      </c>
      <c r="L2" s="353" t="s">
        <v>19</v>
      </c>
      <c r="M2" s="373"/>
    </row>
    <row r="3" spans="1:13" ht="22.5">
      <c r="A3" s="348"/>
      <c r="B3" s="349"/>
      <c r="C3" s="349"/>
      <c r="D3" s="71" t="s">
        <v>39</v>
      </c>
      <c r="E3" s="353" t="str">
        <f>ORÇAMENTO!D4</f>
        <v>RUA B BAIRRO SANTA LUZIA</v>
      </c>
      <c r="F3" s="354"/>
      <c r="G3" s="354"/>
      <c r="H3" s="354"/>
      <c r="I3" s="354"/>
      <c r="J3" s="355"/>
      <c r="K3" s="106" t="s">
        <v>53</v>
      </c>
      <c r="L3" s="374">
        <v>45383</v>
      </c>
      <c r="M3" s="375"/>
    </row>
    <row r="4" spans="1:13" ht="34.5" thickBot="1">
      <c r="A4" s="348"/>
      <c r="B4" s="349"/>
      <c r="C4" s="349"/>
      <c r="D4" s="72" t="s">
        <v>54</v>
      </c>
      <c r="E4" s="356" t="str">
        <f>ORÇAMENTO!D5</f>
        <v>873,41 M²</v>
      </c>
      <c r="F4" s="357"/>
      <c r="G4" s="357"/>
      <c r="H4" s="357"/>
      <c r="I4" s="357"/>
      <c r="J4" s="73"/>
      <c r="K4" s="107"/>
      <c r="L4" s="385"/>
      <c r="M4" s="386"/>
    </row>
    <row r="5" spans="1:13" ht="12.75" customHeight="1">
      <c r="A5" s="376" t="s">
        <v>55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8"/>
    </row>
    <row r="6" spans="1:13">
      <c r="A6" s="379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1"/>
    </row>
    <row r="7" spans="1:13" ht="13.5" thickBot="1">
      <c r="A7" s="382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4"/>
    </row>
    <row r="8" spans="1:13">
      <c r="A8" s="361"/>
      <c r="B8" s="362"/>
      <c r="C8" s="362"/>
      <c r="D8" s="362"/>
      <c r="E8" s="362"/>
      <c r="F8" s="363"/>
      <c r="G8" s="75"/>
      <c r="H8" s="366">
        <f>SUM(I11:I16)</f>
        <v>43314.163999999997</v>
      </c>
      <c r="I8" s="367"/>
      <c r="J8" s="366">
        <f>SUM(K11:K16)</f>
        <v>59853.258999999998</v>
      </c>
      <c r="K8" s="367"/>
      <c r="L8" s="366">
        <f>SUM(M11:M16)</f>
        <v>52330.406999999999</v>
      </c>
      <c r="M8" s="368"/>
    </row>
    <row r="9" spans="1:13">
      <c r="A9" s="364"/>
      <c r="B9" s="365"/>
      <c r="C9" s="365"/>
      <c r="D9" s="365"/>
      <c r="E9" s="365"/>
      <c r="F9" s="359"/>
      <c r="G9" s="76"/>
      <c r="H9" s="358" t="s">
        <v>56</v>
      </c>
      <c r="I9" s="359"/>
      <c r="J9" s="358" t="s">
        <v>57</v>
      </c>
      <c r="K9" s="359"/>
      <c r="L9" s="358" t="s">
        <v>58</v>
      </c>
      <c r="M9" s="360"/>
    </row>
    <row r="10" spans="1:13" ht="22.5">
      <c r="A10" s="108" t="s">
        <v>59</v>
      </c>
      <c r="B10" s="391" t="s">
        <v>60</v>
      </c>
      <c r="C10" s="365"/>
      <c r="D10" s="365"/>
      <c r="E10" s="365"/>
      <c r="F10" s="359"/>
      <c r="G10" s="77" t="s">
        <v>61</v>
      </c>
      <c r="H10" s="78"/>
      <c r="I10" s="79"/>
      <c r="J10" s="78"/>
      <c r="K10" s="79"/>
      <c r="L10" s="78"/>
      <c r="M10" s="109"/>
    </row>
    <row r="11" spans="1:13">
      <c r="A11" s="110">
        <v>1</v>
      </c>
      <c r="B11" s="392" t="str">
        <f>ORÇAMENTO!D9</f>
        <v>SERVIÇOS INICIAIS</v>
      </c>
      <c r="C11" s="357"/>
      <c r="D11" s="357"/>
      <c r="E11" s="357"/>
      <c r="F11" s="367"/>
      <c r="G11" s="127">
        <f>ORÇAMENTO!J9</f>
        <v>2370.0100000000002</v>
      </c>
      <c r="H11" s="80">
        <v>1</v>
      </c>
      <c r="I11" s="81">
        <f t="shared" ref="I11:I16" si="0">H11*G11</f>
        <v>2370.0100000000002</v>
      </c>
      <c r="J11" s="80">
        <v>0</v>
      </c>
      <c r="K11" s="81">
        <f t="shared" ref="K11:K16" si="1">J11*G11</f>
        <v>0</v>
      </c>
      <c r="L11" s="80">
        <v>0</v>
      </c>
      <c r="M11" s="111">
        <f t="shared" ref="M11:M16" si="2">L11*G11</f>
        <v>0</v>
      </c>
    </row>
    <row r="12" spans="1:13">
      <c r="A12" s="110">
        <v>2</v>
      </c>
      <c r="B12" s="389" t="str">
        <f>ORÇAMENTO!D14</f>
        <v>DRENAGEM PLUVIAL</v>
      </c>
      <c r="C12" s="390"/>
      <c r="D12" s="390"/>
      <c r="E12" s="112"/>
      <c r="F12" s="82"/>
      <c r="G12" s="83">
        <f>ORÇAMENTO!J14</f>
        <v>10977.45</v>
      </c>
      <c r="H12" s="84">
        <v>1</v>
      </c>
      <c r="I12" s="81">
        <f t="shared" si="0"/>
        <v>10977.45</v>
      </c>
      <c r="J12" s="84">
        <v>0</v>
      </c>
      <c r="K12" s="81">
        <f t="shared" si="1"/>
        <v>0</v>
      </c>
      <c r="L12" s="84">
        <v>0</v>
      </c>
      <c r="M12" s="111">
        <f t="shared" si="2"/>
        <v>0</v>
      </c>
    </row>
    <row r="13" spans="1:13">
      <c r="A13" s="110">
        <v>3</v>
      </c>
      <c r="B13" s="389" t="str">
        <f>ORÇAMENTO!D23</f>
        <v>PAVIMENTAÇÃO ASFÁLTICA</v>
      </c>
      <c r="C13" s="390"/>
      <c r="D13" s="390"/>
      <c r="E13" s="112"/>
      <c r="F13" s="82"/>
      <c r="G13" s="83">
        <f>ORÇAMENTO!J23</f>
        <v>37458.379999999997</v>
      </c>
      <c r="H13" s="84">
        <v>0.8</v>
      </c>
      <c r="I13" s="81">
        <f t="shared" si="0"/>
        <v>29966.703999999998</v>
      </c>
      <c r="J13" s="84">
        <v>0.2</v>
      </c>
      <c r="K13" s="81">
        <f t="shared" si="1"/>
        <v>7491.6759999999995</v>
      </c>
      <c r="L13" s="84">
        <v>0</v>
      </c>
      <c r="M13" s="111">
        <f t="shared" si="2"/>
        <v>0</v>
      </c>
    </row>
    <row r="14" spans="1:13">
      <c r="A14" s="110">
        <v>4</v>
      </c>
      <c r="B14" s="389" t="str">
        <f>ORÇAMENTO!D31</f>
        <v>REPERFILAGEM ASFALTICA 6CM</v>
      </c>
      <c r="C14" s="390"/>
      <c r="D14" s="390"/>
      <c r="E14" s="112"/>
      <c r="F14" s="82"/>
      <c r="G14" s="83">
        <f>ORÇAMENTO!J31</f>
        <v>103182.33</v>
      </c>
      <c r="H14" s="84">
        <v>0</v>
      </c>
      <c r="I14" s="81">
        <f t="shared" si="0"/>
        <v>0</v>
      </c>
      <c r="J14" s="84">
        <v>0.5</v>
      </c>
      <c r="K14" s="81">
        <f t="shared" si="1"/>
        <v>51591.165000000001</v>
      </c>
      <c r="L14" s="84">
        <v>0.5</v>
      </c>
      <c r="M14" s="111">
        <f t="shared" si="2"/>
        <v>51591.165000000001</v>
      </c>
    </row>
    <row r="15" spans="1:13">
      <c r="A15" s="110">
        <v>5</v>
      </c>
      <c r="B15" s="389" t="str">
        <f>ORÇAMENTO!D42</f>
        <v>SINALIZAÇÃO VIÁRIA HORIZONTAL</v>
      </c>
      <c r="C15" s="390"/>
      <c r="D15" s="390"/>
      <c r="E15" s="112"/>
      <c r="F15" s="82"/>
      <c r="G15" s="83">
        <f>ORÇAMENTO!J42</f>
        <v>225.63000000000002</v>
      </c>
      <c r="H15" s="84">
        <v>0</v>
      </c>
      <c r="I15" s="81">
        <f t="shared" si="0"/>
        <v>0</v>
      </c>
      <c r="J15" s="84">
        <v>0</v>
      </c>
      <c r="K15" s="81">
        <f t="shared" si="1"/>
        <v>0</v>
      </c>
      <c r="L15" s="84">
        <v>1</v>
      </c>
      <c r="M15" s="111">
        <f t="shared" si="2"/>
        <v>225.63000000000002</v>
      </c>
    </row>
    <row r="16" spans="1:13">
      <c r="A16" s="110">
        <v>6</v>
      </c>
      <c r="B16" s="389" t="str">
        <f>ORÇAMENTO!D45</f>
        <v>SINALIZAÇÃO VIÁRIA VERTICAL</v>
      </c>
      <c r="C16" s="390"/>
      <c r="D16" s="390"/>
      <c r="E16" s="112"/>
      <c r="F16" s="82"/>
      <c r="G16" s="83">
        <f>ORÇAMENTO!J45</f>
        <v>1284.03</v>
      </c>
      <c r="H16" s="84">
        <v>0</v>
      </c>
      <c r="I16" s="81">
        <f t="shared" si="0"/>
        <v>0</v>
      </c>
      <c r="J16" s="84">
        <v>0.6</v>
      </c>
      <c r="K16" s="81">
        <f t="shared" si="1"/>
        <v>770.41800000000001</v>
      </c>
      <c r="L16" s="84">
        <v>0.4</v>
      </c>
      <c r="M16" s="111">
        <f t="shared" si="2"/>
        <v>513.61199999999997</v>
      </c>
    </row>
    <row r="17" spans="1:13">
      <c r="A17" s="113"/>
      <c r="B17" s="85"/>
      <c r="C17" s="85"/>
      <c r="D17" s="86"/>
      <c r="E17" s="114"/>
      <c r="F17" s="87"/>
      <c r="G17" s="88"/>
      <c r="H17" s="89"/>
      <c r="I17" s="90"/>
      <c r="J17" s="89"/>
      <c r="K17" s="91"/>
      <c r="L17" s="89"/>
      <c r="M17" s="115"/>
    </row>
    <row r="18" spans="1:13">
      <c r="A18" s="116"/>
      <c r="B18" s="117"/>
      <c r="C18" s="117"/>
      <c r="D18" s="117"/>
      <c r="E18" s="92"/>
      <c r="F18" s="93"/>
      <c r="G18" s="387">
        <f>SUM(G11:G16)</f>
        <v>155497.82999999999</v>
      </c>
      <c r="H18" s="94"/>
      <c r="I18" s="95">
        <f>SUM(I11:I16)</f>
        <v>43314.163999999997</v>
      </c>
      <c r="J18" s="96"/>
      <c r="K18" s="95">
        <f>SUM(K11:K16)+I18</f>
        <v>103167.423</v>
      </c>
      <c r="L18" s="97"/>
      <c r="M18" s="118">
        <f>SUM(M11:M16)+K18</f>
        <v>155497.82999999999</v>
      </c>
    </row>
    <row r="19" spans="1:13" ht="13.5" thickBot="1">
      <c r="A19" s="119"/>
      <c r="B19" s="120"/>
      <c r="C19" s="120"/>
      <c r="D19" s="120"/>
      <c r="E19" s="121"/>
      <c r="F19" s="122"/>
      <c r="G19" s="388"/>
      <c r="H19" s="123"/>
      <c r="I19" s="124">
        <f>I18/G18</f>
        <v>0.2785515656392118</v>
      </c>
      <c r="J19" s="123"/>
      <c r="K19" s="124">
        <f>K18/$G$18</f>
        <v>0.66346535511138649</v>
      </c>
      <c r="L19" s="125"/>
      <c r="M19" s="126">
        <f>M18/$G$18</f>
        <v>1</v>
      </c>
    </row>
    <row r="20" spans="1:13">
      <c r="A20" s="74"/>
      <c r="B20" s="74"/>
      <c r="C20" s="74"/>
      <c r="D20" s="74"/>
      <c r="E20" s="74"/>
      <c r="F20" s="98"/>
      <c r="G20" s="99"/>
      <c r="H20" s="74"/>
      <c r="I20" s="74"/>
      <c r="J20" s="74"/>
      <c r="K20" s="74"/>
      <c r="L20" s="74"/>
      <c r="M20" s="74"/>
    </row>
    <row r="21" spans="1:13">
      <c r="A21" s="74"/>
      <c r="B21" s="74"/>
      <c r="C21" s="74"/>
      <c r="D21" s="74"/>
      <c r="E21" s="74"/>
      <c r="F21" s="74"/>
      <c r="G21" s="100"/>
      <c r="H21" s="74"/>
      <c r="I21" s="74"/>
      <c r="J21" s="74"/>
      <c r="K21" s="74"/>
      <c r="L21" s="74"/>
      <c r="M21" s="74"/>
    </row>
    <row r="22" spans="1:13">
      <c r="A22" s="74"/>
      <c r="B22" s="74"/>
      <c r="C22" s="74"/>
      <c r="D22" s="74"/>
      <c r="E22" s="74"/>
      <c r="F22" s="74"/>
      <c r="G22" s="100"/>
      <c r="H22" s="74"/>
      <c r="I22" s="74"/>
      <c r="J22" s="74"/>
      <c r="K22" s="74"/>
      <c r="L22" s="74"/>
      <c r="M22" s="74"/>
    </row>
    <row r="27" spans="1:13">
      <c r="B27" s="101"/>
      <c r="C27" s="101"/>
      <c r="D27" s="101"/>
      <c r="E27" s="101"/>
      <c r="F27" s="74"/>
    </row>
    <row r="28" spans="1:13">
      <c r="B28" s="102"/>
      <c r="C28" s="102"/>
      <c r="D28" s="102"/>
      <c r="E28" s="102"/>
      <c r="F28" s="103"/>
    </row>
    <row r="29" spans="1:13">
      <c r="B29" s="369" t="s">
        <v>62</v>
      </c>
      <c r="C29" s="370"/>
      <c r="D29" s="370"/>
      <c r="E29" s="370"/>
      <c r="F29" s="370"/>
    </row>
    <row r="30" spans="1:13">
      <c r="B30" s="369" t="s">
        <v>63</v>
      </c>
      <c r="C30" s="370"/>
      <c r="D30" s="370"/>
      <c r="E30" s="370"/>
      <c r="F30" s="74"/>
    </row>
  </sheetData>
  <mergeCells count="27">
    <mergeCell ref="B29:F29"/>
    <mergeCell ref="B30:E30"/>
    <mergeCell ref="L1:M1"/>
    <mergeCell ref="L2:M2"/>
    <mergeCell ref="L3:M3"/>
    <mergeCell ref="A5:M7"/>
    <mergeCell ref="L4:M4"/>
    <mergeCell ref="G18:G19"/>
    <mergeCell ref="B14:D14"/>
    <mergeCell ref="B15:D15"/>
    <mergeCell ref="B16:D16"/>
    <mergeCell ref="B10:F10"/>
    <mergeCell ref="B11:F11"/>
    <mergeCell ref="B12:D12"/>
    <mergeCell ref="B13:D13"/>
    <mergeCell ref="H9:I9"/>
    <mergeCell ref="J9:K9"/>
    <mergeCell ref="L9:M9"/>
    <mergeCell ref="A8:F9"/>
    <mergeCell ref="H8:I8"/>
    <mergeCell ref="J8:K8"/>
    <mergeCell ref="L8:M8"/>
    <mergeCell ref="A1:C4"/>
    <mergeCell ref="E1:J1"/>
    <mergeCell ref="E2:J2"/>
    <mergeCell ref="E3:J3"/>
    <mergeCell ref="E4:I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4C52-243D-488A-82AB-C0D626D92F93}">
  <dimension ref="A1:N63"/>
  <sheetViews>
    <sheetView topLeftCell="A16" workbookViewId="0">
      <selection activeCell="B59" sqref="B59"/>
    </sheetView>
  </sheetViews>
  <sheetFormatPr defaultRowHeight="12.75"/>
  <cols>
    <col min="1" max="1" width="13.5703125" customWidth="1"/>
    <col min="2" max="2" width="36" customWidth="1"/>
    <col min="3" max="5" width="11.42578125" customWidth="1"/>
    <col min="6" max="6" width="17.7109375" customWidth="1"/>
    <col min="8" max="8" width="38" customWidth="1"/>
    <col min="9" max="9" width="2" customWidth="1"/>
    <col min="10" max="10" width="17.42578125" customWidth="1"/>
    <col min="11" max="11" width="2.85546875" customWidth="1"/>
    <col min="12" max="12" width="16.42578125" customWidth="1"/>
  </cols>
  <sheetData>
    <row r="1" spans="1:14" ht="18">
      <c r="A1" s="129"/>
      <c r="B1" s="129" t="s">
        <v>64</v>
      </c>
      <c r="C1" s="129"/>
      <c r="D1" s="129"/>
      <c r="E1" s="129"/>
      <c r="F1" s="129"/>
      <c r="G1" s="129"/>
      <c r="H1" s="129"/>
      <c r="I1" s="130"/>
      <c r="J1" s="130"/>
      <c r="K1" s="130"/>
      <c r="L1" s="130"/>
      <c r="M1" s="130"/>
      <c r="N1" s="130"/>
    </row>
    <row r="2" spans="1:14" ht="18">
      <c r="A2" s="129"/>
      <c r="B2" s="129" t="s">
        <v>65</v>
      </c>
      <c r="C2" s="129"/>
      <c r="D2" s="129"/>
      <c r="E2" s="129"/>
      <c r="F2" s="129"/>
      <c r="G2" s="129"/>
      <c r="H2" s="129"/>
      <c r="I2" s="130"/>
      <c r="J2" s="130"/>
      <c r="K2" s="130"/>
      <c r="L2" s="130"/>
      <c r="M2" s="130"/>
      <c r="N2" s="130"/>
    </row>
    <row r="3" spans="1:14">
      <c r="A3" s="131"/>
      <c r="B3" s="131" t="s">
        <v>66</v>
      </c>
      <c r="C3" s="131"/>
      <c r="D3" s="131"/>
      <c r="E3" s="131"/>
      <c r="F3" s="131"/>
      <c r="G3" s="131"/>
      <c r="H3" s="131"/>
      <c r="I3" s="130"/>
      <c r="J3" s="130"/>
      <c r="K3" s="130"/>
      <c r="L3" s="130"/>
      <c r="M3" s="130"/>
      <c r="N3" s="130"/>
    </row>
    <row r="4" spans="1:14" ht="13.5" thickBot="1">
      <c r="A4" s="132"/>
      <c r="B4" s="132"/>
      <c r="C4" s="132"/>
      <c r="D4" s="132"/>
      <c r="E4" s="132"/>
      <c r="F4" s="132"/>
      <c r="G4" s="130"/>
      <c r="H4" s="130"/>
      <c r="I4" s="130"/>
      <c r="J4" s="130"/>
      <c r="K4" s="130"/>
      <c r="L4" s="130"/>
      <c r="M4" s="130"/>
      <c r="N4" s="130"/>
    </row>
    <row r="5" spans="1:14" ht="13.5" thickTop="1">
      <c r="A5" s="128"/>
      <c r="B5" s="128"/>
      <c r="C5" s="128"/>
      <c r="D5" s="128"/>
      <c r="E5" s="128"/>
      <c r="F5" s="128"/>
      <c r="G5" s="128"/>
      <c r="H5" s="128"/>
      <c r="I5" s="130"/>
      <c r="J5" s="130"/>
      <c r="K5" s="130"/>
      <c r="L5" s="130"/>
      <c r="M5" s="130"/>
      <c r="N5" s="130"/>
    </row>
    <row r="6" spans="1:14" ht="18">
      <c r="A6" s="406" t="s">
        <v>67</v>
      </c>
      <c r="B6" s="402"/>
      <c r="C6" s="402"/>
      <c r="D6" s="402"/>
      <c r="E6" s="402"/>
      <c r="F6" s="402"/>
      <c r="G6" s="130"/>
      <c r="H6" s="130" t="s">
        <v>68</v>
      </c>
      <c r="I6" s="130"/>
      <c r="J6" s="130" t="s">
        <v>69</v>
      </c>
      <c r="K6" s="130"/>
      <c r="L6" s="130" t="s">
        <v>70</v>
      </c>
      <c r="M6" s="130"/>
      <c r="N6" s="130"/>
    </row>
    <row r="7" spans="1:14">
      <c r="A7" s="130"/>
      <c r="B7" s="133"/>
      <c r="C7" s="133"/>
      <c r="D7" s="133"/>
      <c r="E7" s="133"/>
      <c r="F7" s="133"/>
      <c r="G7" s="130"/>
      <c r="H7" s="130" t="s">
        <v>71</v>
      </c>
      <c r="I7" s="130"/>
      <c r="J7" s="130" t="s">
        <v>72</v>
      </c>
      <c r="K7" s="130"/>
      <c r="L7" s="130" t="s">
        <v>73</v>
      </c>
      <c r="M7" s="130"/>
      <c r="N7" s="130"/>
    </row>
    <row r="8" spans="1:14" ht="27.75" customHeight="1">
      <c r="A8" s="134" t="s">
        <v>38</v>
      </c>
      <c r="B8" s="407" t="str">
        <f>ORÇAMENTO!D3</f>
        <v>PAVIMENTAÇÃO ASFÁLTICA NA RUA B - BAIRRO SANTA LUZIA</v>
      </c>
      <c r="C8" s="370"/>
      <c r="D8" s="135" t="s">
        <v>53</v>
      </c>
      <c r="E8" s="136">
        <v>45017</v>
      </c>
      <c r="F8" s="136"/>
      <c r="G8" s="130"/>
      <c r="H8" s="130" t="s">
        <v>74</v>
      </c>
      <c r="I8" s="130"/>
      <c r="J8" s="130"/>
      <c r="K8" s="130"/>
      <c r="L8" s="130"/>
      <c r="M8" s="130"/>
      <c r="N8" s="130"/>
    </row>
    <row r="9" spans="1:14">
      <c r="A9" s="134" t="s">
        <v>51</v>
      </c>
      <c r="B9" s="137" t="s">
        <v>75</v>
      </c>
      <c r="C9" s="131"/>
      <c r="D9" s="135" t="s">
        <v>76</v>
      </c>
      <c r="E9" s="408" t="str">
        <f>H8</f>
        <v>Construção de Rodovias</v>
      </c>
      <c r="F9" s="402"/>
      <c r="G9" s="130"/>
      <c r="H9" s="130"/>
      <c r="I9" s="130"/>
      <c r="J9" s="130"/>
      <c r="K9" s="130"/>
      <c r="L9" s="130"/>
      <c r="M9" s="130"/>
      <c r="N9" s="130"/>
    </row>
    <row r="10" spans="1:14">
      <c r="A10" s="134" t="s">
        <v>39</v>
      </c>
      <c r="B10" s="137" t="str">
        <f>ORÇAMENTO!D4</f>
        <v>RUA B BAIRRO SANTA LUZIA</v>
      </c>
      <c r="C10" s="131"/>
      <c r="D10" s="135"/>
      <c r="E10" s="402"/>
      <c r="F10" s="402"/>
      <c r="G10" s="130"/>
      <c r="H10" s="130"/>
      <c r="I10" s="130"/>
      <c r="J10" s="130"/>
      <c r="K10" s="130"/>
      <c r="L10" s="130"/>
      <c r="M10" s="130"/>
      <c r="N10" s="130"/>
    </row>
    <row r="11" spans="1:14">
      <c r="A11" s="134"/>
      <c r="B11" s="138"/>
      <c r="C11" s="131"/>
      <c r="D11" s="135" t="s">
        <v>77</v>
      </c>
      <c r="E11" s="139" t="s">
        <v>69</v>
      </c>
      <c r="F11" s="139"/>
      <c r="G11" s="130"/>
      <c r="H11" s="130"/>
      <c r="I11" s="130"/>
      <c r="J11" s="130"/>
      <c r="K11" s="130"/>
      <c r="L11" s="130"/>
      <c r="M11" s="130"/>
      <c r="N11" s="130"/>
    </row>
    <row r="12" spans="1:14">
      <c r="A12" s="134"/>
      <c r="B12" s="140"/>
      <c r="C12" s="131"/>
      <c r="D12" s="135" t="s">
        <v>78</v>
      </c>
      <c r="E12" s="409" t="s">
        <v>73</v>
      </c>
      <c r="F12" s="402"/>
      <c r="G12" s="130"/>
      <c r="H12" s="130"/>
      <c r="I12" s="130"/>
      <c r="J12" s="130"/>
      <c r="K12" s="130"/>
      <c r="L12" s="130"/>
      <c r="M12" s="130"/>
      <c r="N12" s="130"/>
    </row>
    <row r="13" spans="1:14">
      <c r="A13" s="130"/>
      <c r="B13" s="130"/>
      <c r="C13" s="131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</row>
    <row r="14" spans="1:14">
      <c r="A14" s="141"/>
      <c r="B14" s="142"/>
      <c r="C14" s="143"/>
      <c r="D14" s="143"/>
      <c r="E14" s="142"/>
      <c r="F14" s="144"/>
      <c r="G14" s="130"/>
      <c r="H14" s="130"/>
      <c r="I14" s="130"/>
      <c r="J14" s="130"/>
      <c r="K14" s="130"/>
      <c r="L14" s="130"/>
      <c r="M14" s="130"/>
      <c r="N14" s="130"/>
    </row>
    <row r="15" spans="1:14">
      <c r="A15" s="145"/>
      <c r="B15" s="145"/>
      <c r="C15" s="405" t="s">
        <v>79</v>
      </c>
      <c r="D15" s="354"/>
      <c r="E15" s="355"/>
      <c r="F15" s="145"/>
      <c r="G15" s="130"/>
      <c r="H15" s="130"/>
      <c r="I15" s="130"/>
      <c r="J15" s="130"/>
      <c r="K15" s="130"/>
      <c r="L15" s="130"/>
      <c r="M15" s="130"/>
      <c r="N15" s="130"/>
    </row>
    <row r="16" spans="1:14">
      <c r="A16" s="405" t="s">
        <v>80</v>
      </c>
      <c r="B16" s="355"/>
      <c r="C16" s="146" t="s">
        <v>81</v>
      </c>
      <c r="D16" s="146" t="s">
        <v>82</v>
      </c>
      <c r="E16" s="146" t="s">
        <v>83</v>
      </c>
      <c r="F16" s="146" t="s">
        <v>84</v>
      </c>
      <c r="G16" s="130"/>
      <c r="H16" s="130"/>
      <c r="I16" s="130"/>
      <c r="J16" s="130"/>
      <c r="K16" s="130"/>
      <c r="L16" s="130"/>
      <c r="M16" s="130"/>
      <c r="N16" s="130"/>
    </row>
    <row r="17" spans="1:14">
      <c r="A17" s="147" t="s">
        <v>85</v>
      </c>
      <c r="B17" s="148" t="s">
        <v>86</v>
      </c>
      <c r="C17" s="149">
        <v>0.03</v>
      </c>
      <c r="D17" s="149">
        <v>0.04</v>
      </c>
      <c r="E17" s="149">
        <v>5.5E-2</v>
      </c>
      <c r="F17" s="149">
        <v>4.3400000000000001E-2</v>
      </c>
      <c r="G17" s="130"/>
      <c r="H17" s="130"/>
      <c r="I17" s="130"/>
      <c r="J17" s="130"/>
      <c r="K17" s="130"/>
      <c r="L17" s="130"/>
      <c r="M17" s="130"/>
      <c r="N17" s="130"/>
    </row>
    <row r="18" spans="1:14">
      <c r="A18" s="147" t="s">
        <v>87</v>
      </c>
      <c r="B18" s="148" t="s">
        <v>88</v>
      </c>
      <c r="C18" s="149">
        <v>8.0000000000000002E-3</v>
      </c>
      <c r="D18" s="149">
        <v>8.0000000000000002E-3</v>
      </c>
      <c r="E18" s="149">
        <v>0.01</v>
      </c>
      <c r="F18" s="149">
        <v>8.9999999999999993E-3</v>
      </c>
      <c r="G18" s="130"/>
      <c r="H18" s="130"/>
      <c r="I18" s="130"/>
      <c r="J18" s="130"/>
      <c r="K18" s="130"/>
      <c r="L18" s="130"/>
      <c r="M18" s="130"/>
      <c r="N18" s="130"/>
    </row>
    <row r="19" spans="1:14">
      <c r="A19" s="147" t="s">
        <v>89</v>
      </c>
      <c r="B19" s="148" t="s">
        <v>90</v>
      </c>
      <c r="C19" s="149">
        <v>9.7000000000000003E-3</v>
      </c>
      <c r="D19" s="149">
        <v>1.2699999999999999E-2</v>
      </c>
      <c r="E19" s="149">
        <v>1.2699999999999999E-2</v>
      </c>
      <c r="F19" s="149">
        <v>1.2E-2</v>
      </c>
      <c r="G19" s="130"/>
      <c r="H19" s="130"/>
      <c r="I19" s="130"/>
      <c r="J19" s="130"/>
      <c r="K19" s="130"/>
      <c r="L19" s="130"/>
      <c r="M19" s="130"/>
      <c r="N19" s="130"/>
    </row>
    <row r="20" spans="1:14">
      <c r="A20" s="147" t="s">
        <v>91</v>
      </c>
      <c r="B20" s="148" t="s">
        <v>92</v>
      </c>
      <c r="C20" s="149">
        <v>5.8999999999999999E-3</v>
      </c>
      <c r="D20" s="149">
        <v>1.23E-2</v>
      </c>
      <c r="E20" s="149">
        <v>1.3899999999999999E-2</v>
      </c>
      <c r="F20" s="149">
        <v>1.2999999999999999E-2</v>
      </c>
      <c r="G20" s="130"/>
      <c r="H20" s="130"/>
      <c r="I20" s="130"/>
      <c r="J20" s="130"/>
      <c r="K20" s="130"/>
      <c r="L20" s="130"/>
      <c r="M20" s="130"/>
      <c r="N20" s="130"/>
    </row>
    <row r="21" spans="1:14">
      <c r="A21" s="147" t="s">
        <v>93</v>
      </c>
      <c r="B21" s="148" t="s">
        <v>94</v>
      </c>
      <c r="C21" s="149">
        <v>6.1600000000000002E-2</v>
      </c>
      <c r="D21" s="149">
        <v>7.3999999999999996E-2</v>
      </c>
      <c r="E21" s="149">
        <v>8.9599999999999999E-2</v>
      </c>
      <c r="F21" s="149">
        <v>0.08</v>
      </c>
      <c r="G21" s="130"/>
      <c r="H21" s="130"/>
      <c r="I21" s="130"/>
      <c r="J21" s="130"/>
      <c r="K21" s="130"/>
      <c r="L21" s="130"/>
      <c r="M21" s="130"/>
      <c r="N21" s="130"/>
    </row>
    <row r="22" spans="1:14">
      <c r="A22" s="397" t="s">
        <v>95</v>
      </c>
      <c r="B22" s="148" t="s">
        <v>96</v>
      </c>
      <c r="C22" s="149">
        <f>2%*0.3</f>
        <v>6.0000000000000001E-3</v>
      </c>
      <c r="D22" s="149">
        <f>(C22+E22)/2</f>
        <v>1.3000000000000001E-2</v>
      </c>
      <c r="E22" s="149">
        <v>0.02</v>
      </c>
      <c r="F22" s="149">
        <v>0.02</v>
      </c>
      <c r="G22" s="130"/>
      <c r="H22" s="130"/>
      <c r="I22" s="130"/>
      <c r="J22" s="130"/>
      <c r="K22" s="130"/>
      <c r="L22" s="130"/>
      <c r="M22" s="130"/>
      <c r="N22" s="130"/>
    </row>
    <row r="23" spans="1:14">
      <c r="A23" s="398"/>
      <c r="B23" s="148" t="s">
        <v>97</v>
      </c>
      <c r="C23" s="400">
        <v>6.4999999999999997E-3</v>
      </c>
      <c r="D23" s="354"/>
      <c r="E23" s="355"/>
      <c r="F23" s="149">
        <f t="shared" ref="F23:F24" si="0">C23</f>
        <v>6.4999999999999997E-3</v>
      </c>
      <c r="G23" s="130"/>
      <c r="H23" s="130"/>
      <c r="I23" s="130"/>
      <c r="J23" s="130"/>
      <c r="K23" s="130"/>
      <c r="L23" s="130"/>
      <c r="M23" s="130"/>
      <c r="N23" s="130"/>
    </row>
    <row r="24" spans="1:14">
      <c r="A24" s="398"/>
      <c r="B24" s="148" t="s">
        <v>98</v>
      </c>
      <c r="C24" s="400">
        <v>0.03</v>
      </c>
      <c r="D24" s="354"/>
      <c r="E24" s="355"/>
      <c r="F24" s="149">
        <f t="shared" si="0"/>
        <v>0.03</v>
      </c>
      <c r="G24" s="130"/>
      <c r="H24" s="130"/>
      <c r="I24" s="130"/>
      <c r="J24" s="130"/>
      <c r="K24" s="130"/>
      <c r="L24" s="130"/>
      <c r="M24" s="130"/>
      <c r="N24" s="130"/>
    </row>
    <row r="25" spans="1:14">
      <c r="A25" s="399"/>
      <c r="B25" s="148" t="s">
        <v>99</v>
      </c>
      <c r="C25" s="400">
        <v>4.4999999999999998E-2</v>
      </c>
      <c r="D25" s="354"/>
      <c r="E25" s="355"/>
      <c r="F25" s="149">
        <v>0</v>
      </c>
      <c r="G25" s="130"/>
      <c r="H25" s="130"/>
      <c r="I25" s="130"/>
      <c r="J25" s="130"/>
      <c r="K25" s="130"/>
      <c r="L25" s="130"/>
      <c r="M25" s="130"/>
      <c r="N25" s="130"/>
    </row>
    <row r="26" spans="1:14">
      <c r="A26" s="145"/>
      <c r="B26" s="145"/>
      <c r="C26" s="145"/>
      <c r="D26" s="145"/>
      <c r="E26" s="145"/>
      <c r="F26" s="150"/>
      <c r="G26" s="130"/>
      <c r="H26" s="130"/>
      <c r="I26" s="130"/>
      <c r="J26" s="130"/>
      <c r="K26" s="130"/>
      <c r="L26" s="130"/>
      <c r="M26" s="130"/>
      <c r="N26" s="130"/>
    </row>
    <row r="27" spans="1:14">
      <c r="A27" s="401" t="s">
        <v>100</v>
      </c>
      <c r="B27" s="402"/>
      <c r="C27" s="402"/>
      <c r="D27" s="402"/>
      <c r="E27" s="402"/>
      <c r="F27" s="151">
        <f>(((1+(F17+F18+F19))*(1+F20)*(1+F21))/(1-(F22+F23+F24+F25)))-1</f>
        <v>0.23423018124006378</v>
      </c>
      <c r="G27" s="130"/>
      <c r="H27" s="130"/>
      <c r="I27" s="130"/>
      <c r="J27" s="130"/>
      <c r="K27" s="130"/>
      <c r="L27" s="130"/>
      <c r="M27" s="130"/>
      <c r="N27" s="130"/>
    </row>
    <row r="28" spans="1:14">
      <c r="A28" s="130"/>
      <c r="B28" s="141"/>
      <c r="C28" s="141"/>
      <c r="D28" s="141"/>
      <c r="E28" s="141"/>
      <c r="F28" s="152"/>
      <c r="G28" s="130"/>
      <c r="H28" s="130"/>
      <c r="I28" s="130"/>
      <c r="J28" s="130"/>
      <c r="K28" s="130"/>
      <c r="L28" s="130"/>
      <c r="M28" s="130"/>
      <c r="N28" s="130"/>
    </row>
    <row r="29" spans="1:14">
      <c r="A29" s="395" t="s">
        <v>101</v>
      </c>
      <c r="B29" s="370"/>
      <c r="C29" s="370"/>
      <c r="D29" s="370"/>
      <c r="E29" s="370"/>
      <c r="F29" s="370"/>
      <c r="G29" s="130"/>
      <c r="H29" s="130"/>
      <c r="I29" s="130"/>
      <c r="J29" s="130"/>
      <c r="K29" s="130"/>
      <c r="L29" s="130"/>
      <c r="M29" s="130"/>
      <c r="N29" s="130"/>
    </row>
    <row r="30" spans="1:14">
      <c r="A30" s="140"/>
      <c r="B30" s="403"/>
      <c r="C30" s="370"/>
      <c r="D30" s="370"/>
      <c r="E30" s="370"/>
      <c r="F30" s="370"/>
      <c r="G30" s="130"/>
      <c r="H30" s="130"/>
      <c r="I30" s="130"/>
      <c r="J30" s="130"/>
      <c r="K30" s="130"/>
      <c r="L30" s="130"/>
      <c r="M30" s="130"/>
      <c r="N30" s="130"/>
    </row>
    <row r="31" spans="1:14">
      <c r="A31" s="404" t="s">
        <v>102</v>
      </c>
      <c r="B31" s="370"/>
      <c r="C31" s="370"/>
      <c r="D31" s="370"/>
      <c r="E31" s="370"/>
      <c r="F31" s="370"/>
      <c r="G31" s="130"/>
      <c r="H31" s="130"/>
      <c r="I31" s="130"/>
      <c r="J31" s="130"/>
      <c r="K31" s="130"/>
      <c r="L31" s="130"/>
      <c r="M31" s="130"/>
      <c r="N31" s="130"/>
    </row>
    <row r="32" spans="1:14">
      <c r="A32" s="395" t="s">
        <v>103</v>
      </c>
      <c r="B32" s="370"/>
      <c r="C32" s="370"/>
      <c r="D32" s="370"/>
      <c r="E32" s="370"/>
      <c r="F32" s="370"/>
      <c r="G32" s="130"/>
      <c r="H32" s="130"/>
      <c r="I32" s="130"/>
      <c r="J32" s="130"/>
      <c r="K32" s="130"/>
      <c r="L32" s="130"/>
      <c r="M32" s="130"/>
      <c r="N32" s="130"/>
    </row>
    <row r="33" spans="1:14">
      <c r="A33" s="153"/>
      <c r="B33" s="153"/>
      <c r="C33" s="153"/>
      <c r="D33" s="153"/>
      <c r="E33" s="153"/>
      <c r="F33" s="153"/>
      <c r="G33" s="130"/>
      <c r="H33" s="130"/>
      <c r="I33" s="130"/>
      <c r="J33" s="130"/>
      <c r="K33" s="130"/>
      <c r="L33" s="130"/>
      <c r="M33" s="130"/>
      <c r="N33" s="130"/>
    </row>
    <row r="34" spans="1:14">
      <c r="A34" s="395" t="s">
        <v>104</v>
      </c>
      <c r="B34" s="370"/>
      <c r="C34" s="370"/>
      <c r="D34" s="370"/>
      <c r="E34" s="370"/>
      <c r="F34" s="370"/>
      <c r="G34" s="130"/>
      <c r="H34" s="130"/>
      <c r="I34" s="130"/>
      <c r="J34" s="130"/>
      <c r="K34" s="130"/>
      <c r="L34" s="130"/>
      <c r="M34" s="130"/>
      <c r="N34" s="130"/>
    </row>
    <row r="35" spans="1:14">
      <c r="A35" s="140"/>
      <c r="B35" s="403"/>
      <c r="C35" s="370"/>
      <c r="D35" s="370"/>
      <c r="E35" s="370"/>
      <c r="F35" s="370"/>
      <c r="G35" s="130"/>
      <c r="H35" s="130"/>
      <c r="I35" s="130"/>
      <c r="J35" s="130"/>
      <c r="K35" s="130"/>
      <c r="L35" s="130"/>
      <c r="M35" s="130"/>
      <c r="N35" s="130"/>
    </row>
    <row r="36" spans="1:14">
      <c r="A36" s="140"/>
      <c r="B36" s="154"/>
      <c r="C36" s="154"/>
      <c r="D36" s="154"/>
      <c r="E36" s="154"/>
      <c r="F36" s="154"/>
      <c r="G36" s="130"/>
      <c r="H36" s="130"/>
      <c r="I36" s="130"/>
      <c r="J36" s="130"/>
      <c r="K36" s="130"/>
      <c r="L36" s="130"/>
      <c r="M36" s="130"/>
      <c r="N36" s="130"/>
    </row>
    <row r="37" spans="1:14">
      <c r="A37" s="140"/>
      <c r="B37" s="154"/>
      <c r="C37" s="154"/>
      <c r="D37" s="154"/>
      <c r="E37" s="154"/>
      <c r="F37" s="154"/>
      <c r="G37" s="130"/>
      <c r="H37" s="130"/>
      <c r="I37" s="130"/>
      <c r="J37" s="130"/>
      <c r="K37" s="130"/>
      <c r="L37" s="130"/>
      <c r="M37" s="130"/>
      <c r="N37" s="130"/>
    </row>
    <row r="38" spans="1:14">
      <c r="A38" s="140"/>
      <c r="B38" s="154"/>
      <c r="C38" s="154"/>
      <c r="D38" s="154"/>
      <c r="E38" s="154"/>
      <c r="F38" s="154"/>
      <c r="G38" s="130"/>
      <c r="H38" s="130"/>
      <c r="I38" s="130"/>
      <c r="J38" s="130"/>
      <c r="K38" s="130"/>
      <c r="L38" s="130"/>
      <c r="M38" s="130"/>
      <c r="N38" s="130"/>
    </row>
    <row r="39" spans="1:14">
      <c r="A39" s="140"/>
      <c r="B39" s="154"/>
      <c r="C39" s="154"/>
      <c r="D39" s="154"/>
      <c r="E39" s="154"/>
      <c r="F39" s="154"/>
      <c r="G39" s="130"/>
      <c r="H39" s="130"/>
      <c r="I39" s="130"/>
      <c r="J39" s="130"/>
      <c r="K39" s="130"/>
      <c r="L39" s="130"/>
      <c r="M39" s="130"/>
      <c r="N39" s="130"/>
    </row>
    <row r="40" spans="1:14">
      <c r="A40" s="140"/>
      <c r="B40" s="154"/>
      <c r="C40" s="154"/>
      <c r="D40" s="154"/>
      <c r="E40" s="154"/>
      <c r="F40" s="154"/>
      <c r="G40" s="130"/>
      <c r="H40" s="130"/>
      <c r="I40" s="130"/>
      <c r="J40" s="130"/>
      <c r="K40" s="130"/>
      <c r="L40" s="130"/>
      <c r="M40" s="130"/>
      <c r="N40" s="130"/>
    </row>
    <row r="41" spans="1:14">
      <c r="A41" s="155" t="s">
        <v>105</v>
      </c>
      <c r="B41" s="154"/>
      <c r="C41" s="154"/>
      <c r="D41" s="154"/>
      <c r="E41" s="154"/>
      <c r="F41" s="154"/>
      <c r="G41" s="130"/>
      <c r="H41" s="130"/>
      <c r="I41" s="130"/>
      <c r="J41" s="130"/>
      <c r="K41" s="130"/>
      <c r="L41" s="130"/>
      <c r="M41" s="130"/>
      <c r="N41" s="130"/>
    </row>
    <row r="42" spans="1:14">
      <c r="A42" s="140"/>
      <c r="B42" s="154"/>
      <c r="C42" s="154"/>
      <c r="D42" s="154"/>
      <c r="E42" s="154"/>
      <c r="F42" s="154"/>
      <c r="G42" s="130"/>
      <c r="H42" s="130"/>
      <c r="I42" s="130"/>
      <c r="J42" s="130"/>
      <c r="K42" s="130"/>
      <c r="L42" s="130"/>
      <c r="M42" s="130"/>
      <c r="N42" s="130"/>
    </row>
    <row r="43" spans="1:14">
      <c r="A43" s="395" t="s">
        <v>106</v>
      </c>
      <c r="B43" s="370"/>
      <c r="C43" s="370"/>
      <c r="D43" s="370"/>
      <c r="E43" s="370"/>
      <c r="F43" s="370"/>
      <c r="G43" s="130"/>
      <c r="H43" s="130"/>
      <c r="I43" s="130"/>
      <c r="J43" s="130"/>
      <c r="K43" s="130"/>
      <c r="L43" s="130"/>
      <c r="M43" s="130"/>
      <c r="N43" s="130"/>
    </row>
    <row r="44" spans="1:14">
      <c r="A44" s="153"/>
      <c r="B44" s="153"/>
      <c r="C44" s="153"/>
      <c r="D44" s="153"/>
      <c r="E44" s="153"/>
      <c r="F44" s="153"/>
      <c r="G44" s="130"/>
      <c r="H44" s="130"/>
      <c r="I44" s="130"/>
      <c r="J44" s="130"/>
      <c r="K44" s="130"/>
      <c r="L44" s="130"/>
      <c r="M44" s="130"/>
      <c r="N44" s="130"/>
    </row>
    <row r="45" spans="1:14">
      <c r="A45" s="395" t="s">
        <v>107</v>
      </c>
      <c r="B45" s="370"/>
      <c r="C45" s="370"/>
      <c r="D45" s="370"/>
      <c r="E45" s="370"/>
      <c r="F45" s="370"/>
      <c r="G45" s="130"/>
      <c r="H45" s="130"/>
      <c r="I45" s="130"/>
      <c r="J45" s="130"/>
      <c r="K45" s="130"/>
      <c r="L45" s="130"/>
      <c r="M45" s="130"/>
      <c r="N45" s="130"/>
    </row>
    <row r="46" spans="1:14">
      <c r="A46" s="153"/>
      <c r="B46" s="153"/>
      <c r="C46" s="153"/>
      <c r="D46" s="153"/>
      <c r="E46" s="153"/>
      <c r="F46" s="153"/>
      <c r="G46" s="130"/>
      <c r="H46" s="130"/>
      <c r="I46" s="130"/>
      <c r="J46" s="130"/>
      <c r="K46" s="130"/>
      <c r="L46" s="130"/>
      <c r="M46" s="130"/>
      <c r="N46" s="130"/>
    </row>
    <row r="47" spans="1:14">
      <c r="A47" s="395" t="s">
        <v>108</v>
      </c>
      <c r="B47" s="370"/>
      <c r="C47" s="370"/>
      <c r="D47" s="370"/>
      <c r="E47" s="370"/>
      <c r="F47" s="370"/>
      <c r="G47" s="130"/>
      <c r="H47" s="130"/>
      <c r="I47" s="130"/>
      <c r="J47" s="130"/>
      <c r="K47" s="130"/>
      <c r="L47" s="130"/>
      <c r="M47" s="130"/>
      <c r="N47" s="130"/>
    </row>
    <row r="48" spans="1:14">
      <c r="A48" s="153"/>
      <c r="B48" s="153"/>
      <c r="C48" s="153"/>
      <c r="D48" s="153"/>
      <c r="E48" s="153"/>
      <c r="F48" s="153"/>
      <c r="G48" s="130"/>
      <c r="H48" s="130"/>
      <c r="I48" s="130"/>
      <c r="J48" s="130"/>
      <c r="K48" s="130"/>
      <c r="L48" s="130"/>
      <c r="M48" s="130"/>
      <c r="N48" s="130"/>
    </row>
    <row r="49" spans="1:14">
      <c r="A49" s="395" t="s">
        <v>109</v>
      </c>
      <c r="B49" s="370"/>
      <c r="C49" s="370"/>
      <c r="D49" s="370"/>
      <c r="E49" s="370"/>
      <c r="F49" s="370"/>
      <c r="G49" s="130"/>
      <c r="H49" s="130"/>
      <c r="I49" s="130"/>
      <c r="J49" s="130"/>
      <c r="K49" s="130"/>
      <c r="L49" s="130"/>
      <c r="M49" s="130"/>
      <c r="N49" s="130"/>
    </row>
    <row r="50" spans="1:14">
      <c r="A50" s="140"/>
      <c r="B50" s="140"/>
      <c r="C50" s="140"/>
      <c r="D50" s="140"/>
      <c r="E50" s="140"/>
      <c r="F50" s="140"/>
      <c r="G50" s="130"/>
      <c r="H50" s="130"/>
      <c r="I50" s="130"/>
      <c r="J50" s="130"/>
      <c r="K50" s="130"/>
      <c r="L50" s="130"/>
      <c r="M50" s="130"/>
      <c r="N50" s="130"/>
    </row>
    <row r="51" spans="1:14">
      <c r="A51" s="395" t="s">
        <v>110</v>
      </c>
      <c r="B51" s="370"/>
      <c r="C51" s="370"/>
      <c r="D51" s="370"/>
      <c r="E51" s="370"/>
      <c r="F51" s="370"/>
      <c r="G51" s="130"/>
      <c r="H51" s="130"/>
      <c r="I51" s="130"/>
      <c r="J51" s="130"/>
      <c r="K51" s="130"/>
      <c r="L51" s="130"/>
      <c r="M51" s="130"/>
      <c r="N51" s="130"/>
    </row>
    <row r="52" spans="1:14">
      <c r="A52" s="153"/>
      <c r="B52" s="153"/>
      <c r="C52" s="153"/>
      <c r="D52" s="153"/>
      <c r="E52" s="153"/>
      <c r="F52" s="153"/>
      <c r="G52" s="130"/>
      <c r="H52" s="130"/>
      <c r="I52" s="130"/>
      <c r="J52" s="130"/>
      <c r="K52" s="130"/>
      <c r="L52" s="130"/>
      <c r="M52" s="130"/>
      <c r="N52" s="130"/>
    </row>
    <row r="53" spans="1:14">
      <c r="A53" s="395" t="s">
        <v>111</v>
      </c>
      <c r="B53" s="370"/>
      <c r="C53" s="370"/>
      <c r="D53" s="370"/>
      <c r="E53" s="370"/>
      <c r="F53" s="370"/>
      <c r="G53" s="130"/>
      <c r="H53" s="130"/>
      <c r="I53" s="130"/>
      <c r="J53" s="130"/>
      <c r="K53" s="130"/>
      <c r="L53" s="130"/>
      <c r="M53" s="130"/>
      <c r="N53" s="130"/>
    </row>
    <row r="54" spans="1:14">
      <c r="A54" s="156"/>
      <c r="B54" s="156"/>
      <c r="C54" s="156"/>
      <c r="D54" s="156"/>
      <c r="E54" s="156"/>
      <c r="F54" s="156"/>
      <c r="G54" s="130"/>
      <c r="H54" s="130"/>
      <c r="I54" s="130"/>
      <c r="J54" s="130"/>
      <c r="K54" s="130"/>
      <c r="L54" s="130"/>
      <c r="M54" s="130"/>
      <c r="N54" s="130"/>
    </row>
    <row r="55" spans="1:14">
      <c r="A55" s="145"/>
      <c r="B55" s="157"/>
      <c r="C55" s="157"/>
      <c r="D55" s="157"/>
      <c r="E55" s="157"/>
      <c r="F55" s="157"/>
      <c r="G55" s="130"/>
      <c r="H55" s="130"/>
      <c r="I55" s="130"/>
      <c r="J55" s="130"/>
      <c r="K55" s="130"/>
      <c r="L55" s="130"/>
      <c r="M55" s="130"/>
      <c r="N55" s="130"/>
    </row>
    <row r="56" spans="1:14">
      <c r="A56" s="145"/>
      <c r="B56" s="145"/>
      <c r="C56" s="145"/>
      <c r="D56" s="145"/>
      <c r="E56" s="145"/>
      <c r="F56" s="145"/>
      <c r="G56" s="130"/>
      <c r="H56" s="130"/>
      <c r="I56" s="130"/>
      <c r="J56" s="130"/>
      <c r="K56" s="130"/>
      <c r="L56" s="130"/>
      <c r="M56" s="130"/>
      <c r="N56" s="130"/>
    </row>
    <row r="57" spans="1:14">
      <c r="A57" s="145"/>
      <c r="B57" s="145"/>
      <c r="C57" s="158"/>
      <c r="D57" s="145"/>
      <c r="E57" s="145"/>
      <c r="F57" s="145"/>
      <c r="G57" s="130"/>
      <c r="H57" s="130"/>
      <c r="I57" s="130"/>
      <c r="J57" s="130"/>
      <c r="K57" s="130"/>
      <c r="L57" s="130"/>
      <c r="M57" s="130"/>
      <c r="N57" s="130"/>
    </row>
    <row r="58" spans="1:14">
      <c r="A58" s="145"/>
      <c r="B58" s="159"/>
      <c r="C58" s="158"/>
      <c r="D58" s="160"/>
      <c r="E58" s="160"/>
      <c r="F58" s="145"/>
      <c r="G58" s="130"/>
      <c r="H58" s="130"/>
      <c r="I58" s="130"/>
      <c r="J58" s="130"/>
      <c r="K58" s="130"/>
      <c r="L58" s="130"/>
      <c r="M58" s="130"/>
      <c r="N58" s="130"/>
    </row>
    <row r="59" spans="1:14">
      <c r="A59" s="145"/>
      <c r="B59" s="161" t="s">
        <v>62</v>
      </c>
      <c r="C59" s="162"/>
      <c r="D59" s="396" t="s">
        <v>112</v>
      </c>
      <c r="E59" s="357"/>
      <c r="F59" s="145"/>
      <c r="G59" s="130"/>
      <c r="H59" s="130"/>
      <c r="I59" s="130"/>
      <c r="J59" s="130"/>
      <c r="K59" s="130"/>
      <c r="L59" s="130"/>
      <c r="M59" s="130"/>
      <c r="N59" s="130"/>
    </row>
    <row r="60" spans="1:14">
      <c r="A60" s="145"/>
      <c r="B60" s="161" t="s">
        <v>113</v>
      </c>
      <c r="C60" s="162"/>
      <c r="D60" s="393" t="s">
        <v>113</v>
      </c>
      <c r="E60" s="370"/>
      <c r="F60" s="145"/>
      <c r="G60" s="130"/>
      <c r="H60" s="130"/>
      <c r="I60" s="130"/>
      <c r="J60" s="130"/>
      <c r="K60" s="130"/>
      <c r="L60" s="130"/>
      <c r="M60" s="130"/>
      <c r="N60" s="130"/>
    </row>
    <row r="61" spans="1:14">
      <c r="A61" s="145"/>
      <c r="B61" s="161" t="s">
        <v>114</v>
      </c>
      <c r="C61" s="162"/>
      <c r="D61" s="394" t="s">
        <v>114</v>
      </c>
      <c r="E61" s="370"/>
      <c r="F61" s="145"/>
      <c r="G61" s="130"/>
      <c r="H61" s="130"/>
      <c r="I61" s="130"/>
      <c r="J61" s="130"/>
      <c r="K61" s="130"/>
      <c r="L61" s="130"/>
      <c r="M61" s="130"/>
      <c r="N61" s="130"/>
    </row>
    <row r="62" spans="1:14">
      <c r="A62" s="163"/>
      <c r="B62" s="163"/>
      <c r="C62" s="163"/>
      <c r="D62" s="163"/>
      <c r="E62" s="163"/>
      <c r="F62" s="163"/>
      <c r="G62" s="130"/>
      <c r="H62" s="130"/>
      <c r="I62" s="130"/>
      <c r="J62" s="130"/>
      <c r="K62" s="130"/>
      <c r="L62" s="130"/>
      <c r="M62" s="130"/>
      <c r="N62" s="130"/>
    </row>
    <row r="63" spans="1:14">
      <c r="A63" s="163"/>
      <c r="B63" s="163"/>
      <c r="C63" s="163"/>
      <c r="D63" s="163"/>
      <c r="E63" s="163"/>
      <c r="F63" s="163"/>
      <c r="G63" s="130"/>
      <c r="H63" s="130"/>
      <c r="I63" s="130"/>
      <c r="J63" s="130"/>
      <c r="K63" s="130"/>
      <c r="L63" s="130"/>
      <c r="M63" s="130"/>
      <c r="N63" s="130"/>
    </row>
  </sheetData>
  <mergeCells count="26">
    <mergeCell ref="A16:B16"/>
    <mergeCell ref="A6:F6"/>
    <mergeCell ref="B8:C8"/>
    <mergeCell ref="E9:F10"/>
    <mergeCell ref="E12:F12"/>
    <mergeCell ref="C15:E15"/>
    <mergeCell ref="A43:F43"/>
    <mergeCell ref="A22:A25"/>
    <mergeCell ref="C23:E23"/>
    <mergeCell ref="C24:E24"/>
    <mergeCell ref="C25:E25"/>
    <mergeCell ref="A27:E27"/>
    <mergeCell ref="A29:F29"/>
    <mergeCell ref="B30:F30"/>
    <mergeCell ref="A31:F31"/>
    <mergeCell ref="A32:F32"/>
    <mergeCell ref="A34:F34"/>
    <mergeCell ref="B35:F35"/>
    <mergeCell ref="D60:E60"/>
    <mergeCell ref="D61:E61"/>
    <mergeCell ref="A45:F45"/>
    <mergeCell ref="A47:F47"/>
    <mergeCell ref="A49:F49"/>
    <mergeCell ref="A51:F51"/>
    <mergeCell ref="A53:F53"/>
    <mergeCell ref="D59:E59"/>
  </mergeCells>
  <dataValidations disablePrompts="1" count="2">
    <dataValidation type="list" allowBlank="1" showInputMessage="1" showErrorMessage="1" prompt=" - " sqref="E12" xr:uid="{B63F8B38-3B96-408B-9B1A-E37F7203F087}">
      <formula1>$M$6:$M$7</formula1>
    </dataValidation>
    <dataValidation type="list" allowBlank="1" showInputMessage="1" showErrorMessage="1" prompt=" - " sqref="E11" xr:uid="{5C8F8CEC-7239-45C6-B379-BD719EFD4D7A}">
      <formula1>$K$6:$K$7</formula1>
    </dataValidation>
  </dataValidations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</vt:lpstr>
      <vt:lpstr>BDI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</dc:creator>
  <cp:lastModifiedBy>CONTROLADORIA</cp:lastModifiedBy>
  <cp:lastPrinted>2024-06-14T14:19:41Z</cp:lastPrinted>
  <dcterms:created xsi:type="dcterms:W3CDTF">2022-05-12T13:29:56Z</dcterms:created>
  <dcterms:modified xsi:type="dcterms:W3CDTF">2024-09-06T14:48:10Z</dcterms:modified>
</cp:coreProperties>
</file>